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8" windowWidth="19692" windowHeight="12720" activeTab="1"/>
  </bookViews>
  <sheets>
    <sheet name="Identification" sheetId="1" r:id="rId1"/>
    <sheet name="Notation" sheetId="2" r:id="rId2"/>
  </sheets>
  <definedNames>
    <definedName name="_xlnm.Print_Area" localSheetId="0">'Identification'!$A$1:$B$44</definedName>
    <definedName name="_xlnm.Print_Area" localSheetId="1">'Notation'!$C$1:$L$43</definedName>
  </definedNames>
  <calcPr fullCalcOnLoad="1"/>
</workbook>
</file>

<file path=xl/sharedStrings.xml><?xml version="1.0" encoding="utf-8"?>
<sst xmlns="http://schemas.openxmlformats.org/spreadsheetml/2006/main" count="125" uniqueCount="103">
  <si>
    <t>Établissement :</t>
  </si>
  <si>
    <t>Epreuve :</t>
  </si>
  <si>
    <t>Diplôme :</t>
  </si>
  <si>
    <t>Nom du candidat :</t>
  </si>
  <si>
    <t>Prénom du candidat :</t>
  </si>
  <si>
    <t>Date de l'évaluation :</t>
  </si>
  <si>
    <t xml:space="preserve">Session : </t>
  </si>
  <si>
    <t>Identifications</t>
  </si>
  <si>
    <t>/20</t>
  </si>
  <si>
    <t xml:space="preserve"> /20</t>
  </si>
  <si>
    <t>Appréciation globale</t>
  </si>
  <si>
    <t>Poids du critère</t>
  </si>
  <si>
    <t>Poids de la compétence</t>
  </si>
  <si>
    <t xml:space="preserve">Note brute </t>
  </si>
  <si>
    <t>Signatures</t>
  </si>
  <si>
    <t>Date</t>
  </si>
  <si>
    <t>non</t>
  </si>
  <si>
    <t>Taux pondéré de compétences et indicateurs évalués :</t>
  </si>
  <si>
    <t>Note brute obtenue par calcul automatique :</t>
  </si>
  <si>
    <t>Note sur 20 proposée au jury* :</t>
  </si>
  <si>
    <t>Note x coefficient :</t>
  </si>
  <si>
    <t></t>
  </si>
  <si>
    <r>
      <t>ATTENTION</t>
    </r>
    <r>
      <rPr>
        <i/>
        <sz val="8"/>
        <color indexed="10"/>
        <rFont val="Arial"/>
        <family val="2"/>
      </rPr>
      <t xml:space="preserve">, si le symbole </t>
    </r>
    <r>
      <rPr>
        <sz val="8"/>
        <color indexed="10"/>
        <rFont val="Arial"/>
        <family val="2"/>
      </rPr>
      <t>◄</t>
    </r>
    <r>
      <rPr>
        <i/>
        <sz val="8"/>
        <color indexed="10"/>
        <rFont val="Arial"/>
        <family val="2"/>
      </rPr>
      <t xml:space="preserve"> apparait dans cette colonne c'est qu'il y a plus d'une valeur donnée à l'indicateur, il faut alors choisir laquelle retenir</t>
    </r>
  </si>
  <si>
    <t xml:space="preserve">Option </t>
  </si>
  <si>
    <t>Lieu de l'évaluation :</t>
  </si>
  <si>
    <t>Résultats obtenus</t>
  </si>
  <si>
    <t>Données fournies au candidat</t>
  </si>
  <si>
    <t>Noms des Evaluateurs</t>
  </si>
  <si>
    <t>Coefficient :</t>
  </si>
  <si>
    <t>* La note proposée, arrondie au demi point, est décidée par les évaluateurs à partir de la note brute qui peut être modulée de + 0 à + 1 point en fonction de la réactivité du candidat.</t>
  </si>
  <si>
    <t>X</t>
  </si>
  <si>
    <t>Travail demandé au candidat</t>
  </si>
  <si>
    <t>Titre et description sommaire du projet</t>
  </si>
  <si>
    <r>
      <t xml:space="preserve">Indicateurs de performance                                                              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>évaluation</t>
    </r>
  </si>
  <si>
    <t>L'Estaque Plage</t>
  </si>
  <si>
    <t>lycée Marcel PAGNOL 13016</t>
  </si>
  <si>
    <t>Alain</t>
  </si>
  <si>
    <t>Exploiter le modèle numérique et l’arbre d'assemblage, de construction, associé.</t>
  </si>
  <si>
    <t>Analyser le fonctionnement d'un mécanisme</t>
  </si>
  <si>
    <t>Schématiser tout ou partie d'un mécanisme</t>
  </si>
  <si>
    <t>Analyser les matériaux utilisés dans un mécanisme</t>
  </si>
  <si>
    <t>Justifier la solution retenue.</t>
  </si>
  <si>
    <t>Mettre en œuvre une recherche documentaire dans les bases de données et sur des réseaux</t>
  </si>
  <si>
    <t xml:space="preserve"> C 11 - Analyser des données fonctionnelles et des données de définition d’un ensemble, d’une pièce, d’un composant</t>
  </si>
  <si>
    <t>C 24 - Etablir un mode opératoire de contrôle</t>
  </si>
  <si>
    <t>Identifier et interpréter les spécifications relative à la cotation d'une pièce</t>
  </si>
  <si>
    <t>Justifier des spécifications dimensionnelles</t>
  </si>
  <si>
    <t>Décrire un mode opératoire de mesurage</t>
  </si>
  <si>
    <t>Identifier des critères d’acceptabilité du produit</t>
  </si>
  <si>
    <t>Poids compétences validées</t>
  </si>
  <si>
    <t>Compétences validées</t>
  </si>
  <si>
    <t>Niveau de validation</t>
  </si>
  <si>
    <t>Vérif répartition</t>
  </si>
  <si>
    <t>Non</t>
  </si>
  <si>
    <t>DUPONT</t>
  </si>
  <si>
    <t xml:space="preserve">Epreuve  E 1 : Epreuve scientifique et technique  - Sous épreuve E 11 / Unité  U 11 </t>
  </si>
  <si>
    <t>Le modèle numérique d'un système mécanique</t>
  </si>
  <si>
    <t>Les représentations multiformes issues des modèles.</t>
  </si>
  <si>
    <t>Le processus de production (extraits) .</t>
  </si>
  <si>
    <t>Le mode opératoire (extraits).</t>
  </si>
  <si>
    <t>Le dessin d’ensemble relatif à tout ou partie des relations : pièce/porte-pièce/machine.</t>
  </si>
  <si>
    <t>Le dessin d’ensemble relatif à tout ou partie des relations : outil/porte-outils/machine</t>
  </si>
  <si>
    <t>Des bases de données numériques (issues de CD, sites Internet…)</t>
  </si>
  <si>
    <t>Les données techniques relatives à une pièce ou à un composant .</t>
  </si>
  <si>
    <t>Un dessin de définition.</t>
  </si>
  <si>
    <t>La définition de l’état de transformation du produit.</t>
  </si>
  <si>
    <t>La documentation technique relative au moyen de contrôle (machine à mesurer tridimensionnelle, système d’autocontrôle).</t>
  </si>
  <si>
    <t>La documentation technique relative aux outillages, à la sécurité.</t>
  </si>
  <si>
    <t>C111</t>
  </si>
  <si>
    <t>C112</t>
  </si>
  <si>
    <t>C113</t>
  </si>
  <si>
    <t>C114</t>
  </si>
  <si>
    <t>C115</t>
  </si>
  <si>
    <t>C116</t>
  </si>
  <si>
    <t>C117</t>
  </si>
  <si>
    <t>C241</t>
  </si>
  <si>
    <t>C242</t>
  </si>
  <si>
    <t>C243</t>
  </si>
  <si>
    <r>
      <t xml:space="preserve">L'identification et la caractérisation </t>
    </r>
    <r>
      <rPr>
        <b/>
        <sz val="11"/>
        <color indexed="8"/>
        <rFont val="Arial"/>
        <family val="0"/>
      </rPr>
      <t>de toutes les surfaces et volumes</t>
    </r>
    <r>
      <rPr>
        <sz val="11"/>
        <color indexed="8"/>
        <rFont val="Arial"/>
        <family val="0"/>
      </rPr>
      <t xml:space="preserve"> d'une pièce est correcte</t>
    </r>
  </si>
  <si>
    <r>
      <t xml:space="preserve">L'identification et la caractérisation </t>
    </r>
    <r>
      <rPr>
        <b/>
        <sz val="11"/>
        <color indexed="8"/>
        <rFont val="Arial"/>
        <family val="0"/>
      </rPr>
      <t>d'un groupe de surfaces fonctionnelles</t>
    </r>
    <r>
      <rPr>
        <sz val="11"/>
        <color indexed="8"/>
        <rFont val="Arial"/>
        <family val="0"/>
      </rPr>
      <t xml:space="preserve"> d'une pièce est correcte.</t>
    </r>
  </si>
  <si>
    <r>
      <t xml:space="preserve">L'identification de </t>
    </r>
    <r>
      <rPr>
        <b/>
        <sz val="11"/>
        <color indexed="8"/>
        <rFont val="Arial"/>
        <family val="0"/>
      </rPr>
      <t>chaque composant</t>
    </r>
    <r>
      <rPr>
        <sz val="11"/>
        <color indexed="8"/>
        <rFont val="Arial"/>
        <family val="0"/>
      </rPr>
      <t xml:space="preserve"> d'un système virtuel est correcte</t>
    </r>
  </si>
  <si>
    <r>
      <t xml:space="preserve">La caractérisation </t>
    </r>
    <r>
      <rPr>
        <b/>
        <sz val="11"/>
        <color indexed="8"/>
        <rFont val="Arial"/>
        <family val="0"/>
      </rPr>
      <t>des liaisons simples</t>
    </r>
    <r>
      <rPr>
        <sz val="11"/>
        <color indexed="8"/>
        <rFont val="Arial"/>
        <family val="0"/>
      </rPr>
      <t xml:space="preserve"> est correcte</t>
    </r>
  </si>
  <si>
    <r>
      <t>Le décodage de</t>
    </r>
    <r>
      <rPr>
        <b/>
        <sz val="11"/>
        <color indexed="8"/>
        <rFont val="Arial"/>
        <family val="0"/>
      </rPr>
      <t xml:space="preserve"> toutes les indications fonctionnelles</t>
    </r>
    <r>
      <rPr>
        <sz val="11"/>
        <color indexed="8"/>
        <rFont val="Arial"/>
        <family val="0"/>
      </rPr>
      <t xml:space="preserve"> d'un plan d'ensemble est correct</t>
    </r>
  </si>
  <si>
    <r>
      <t xml:space="preserve">Le </t>
    </r>
    <r>
      <rPr>
        <b/>
        <sz val="11"/>
        <color indexed="8"/>
        <rFont val="Arial"/>
        <family val="0"/>
      </rPr>
      <t>schéma cinématique (minimal ou non)</t>
    </r>
    <r>
      <rPr>
        <sz val="11"/>
        <color indexed="8"/>
        <rFont val="Arial"/>
        <family val="0"/>
      </rPr>
      <t xml:space="preserve"> proposé d'une solution technique simple est correct</t>
    </r>
  </si>
  <si>
    <r>
      <t xml:space="preserve">Le </t>
    </r>
    <r>
      <rPr>
        <b/>
        <sz val="11"/>
        <color indexed="8"/>
        <rFont val="Arial"/>
        <family val="0"/>
      </rPr>
      <t>croquis (à main levée)</t>
    </r>
    <r>
      <rPr>
        <sz val="11"/>
        <color indexed="8"/>
        <rFont val="Arial"/>
        <family val="0"/>
      </rPr>
      <t xml:space="preserve"> proposé d'une solution technique simple est correct</t>
    </r>
  </si>
  <si>
    <r>
      <t xml:space="preserve">La signification des spécifications relatives à la </t>
    </r>
    <r>
      <rPr>
        <b/>
        <sz val="11"/>
        <color indexed="8"/>
        <rFont val="Arial"/>
        <family val="0"/>
      </rPr>
      <t>composition d'un matériau</t>
    </r>
    <r>
      <rPr>
        <sz val="11"/>
        <color indexed="8"/>
        <rFont val="Arial"/>
        <family val="0"/>
      </rPr>
      <t xml:space="preserve"> est corecte</t>
    </r>
  </si>
  <si>
    <r>
      <t xml:space="preserve">La signification des spécifications relatives aux </t>
    </r>
    <r>
      <rPr>
        <b/>
        <sz val="11"/>
        <color indexed="8"/>
        <rFont val="Arial"/>
        <family val="0"/>
      </rPr>
      <t>caractéristiques mécaniques et physiques d'un matériau</t>
    </r>
    <r>
      <rPr>
        <sz val="11"/>
        <color indexed="8"/>
        <rFont val="Arial"/>
        <family val="0"/>
      </rPr>
      <t xml:space="preserve"> est corecte</t>
    </r>
  </si>
  <si>
    <r>
      <t xml:space="preserve">Les éléments géométriques (surfaces, axes) relatifs au </t>
    </r>
    <r>
      <rPr>
        <b/>
        <sz val="11"/>
        <color indexed="8"/>
        <rFont val="Arial"/>
        <family val="0"/>
      </rPr>
      <t>respect d'un jeu fonctionnel</t>
    </r>
    <r>
      <rPr>
        <sz val="11"/>
        <color indexed="8"/>
        <rFont val="Arial"/>
        <family val="0"/>
      </rPr>
      <t xml:space="preserve"> sont identifiés</t>
    </r>
  </si>
  <si>
    <r>
      <rPr>
        <b/>
        <sz val="11"/>
        <color indexed="8"/>
        <rFont val="Arial"/>
        <family val="0"/>
      </rPr>
      <t>La chaîne de cotes</t>
    </r>
    <r>
      <rPr>
        <sz val="11"/>
        <color indexed="8"/>
        <rFont val="Arial"/>
        <family val="0"/>
      </rPr>
      <t xml:space="preserve"> relative à un jeu fonctionnel est correcte</t>
    </r>
  </si>
  <si>
    <r>
      <rPr>
        <b/>
        <sz val="11"/>
        <color indexed="8"/>
        <rFont val="Arial"/>
        <family val="0"/>
      </rPr>
      <t>Des conditions d’aptitude à l’emploi</t>
    </r>
    <r>
      <rPr>
        <sz val="11"/>
        <color indexed="8"/>
        <rFont val="Arial"/>
        <family val="0"/>
      </rPr>
      <t xml:space="preserve"> des mécanismes (outillage) sont identifiées</t>
    </r>
  </si>
  <si>
    <r>
      <rPr>
        <b/>
        <sz val="11"/>
        <color indexed="8"/>
        <rFont val="Arial"/>
        <family val="0"/>
      </rPr>
      <t>Des améliorations constructives</t>
    </r>
    <r>
      <rPr>
        <sz val="11"/>
        <color indexed="8"/>
        <rFont val="Arial"/>
        <family val="0"/>
      </rPr>
      <t xml:space="preserve"> relatives au mécanisme (outillage) sont proposées et pertinentes</t>
    </r>
  </si>
  <si>
    <r>
      <t xml:space="preserve">Les documents identifiés et recherchés </t>
    </r>
    <r>
      <rPr>
        <b/>
        <sz val="11"/>
        <color indexed="8"/>
        <rFont val="Arial"/>
        <family val="0"/>
      </rPr>
      <t>sont trouvés dans le dossier numérique</t>
    </r>
    <r>
      <rPr>
        <sz val="11"/>
        <color indexed="8"/>
        <rFont val="Arial"/>
        <family val="0"/>
      </rPr>
      <t xml:space="preserve"> proposé</t>
    </r>
  </si>
  <si>
    <r>
      <rPr>
        <b/>
        <sz val="11"/>
        <color indexed="8"/>
        <rFont val="Arial"/>
        <family val="0"/>
      </rPr>
      <t xml:space="preserve">La procédure de recherche </t>
    </r>
    <r>
      <rPr>
        <sz val="11"/>
        <color indexed="8"/>
        <rFont val="Arial"/>
        <family val="0"/>
      </rPr>
      <t>de documentation est justifiée</t>
    </r>
  </si>
  <si>
    <r>
      <t xml:space="preserve">Les </t>
    </r>
    <r>
      <rPr>
        <b/>
        <sz val="11"/>
        <color indexed="8"/>
        <rFont val="Arial"/>
        <family val="0"/>
      </rPr>
      <t>spécifications géométriques</t>
    </r>
    <r>
      <rPr>
        <sz val="11"/>
        <color indexed="8"/>
        <rFont val="Arial"/>
        <family val="0"/>
      </rPr>
      <t xml:space="preserve"> demandées sont identifées</t>
    </r>
  </si>
  <si>
    <r>
      <t xml:space="preserve">Les </t>
    </r>
    <r>
      <rPr>
        <b/>
        <sz val="11"/>
        <color indexed="8"/>
        <rFont val="Arial"/>
        <family val="0"/>
      </rPr>
      <t>spécifications dimensionnelles</t>
    </r>
    <r>
      <rPr>
        <sz val="11"/>
        <color indexed="8"/>
        <rFont val="Arial"/>
        <family val="0"/>
      </rPr>
      <t xml:space="preserve"> sont identifées</t>
    </r>
  </si>
  <si>
    <r>
      <t>Les</t>
    </r>
    <r>
      <rPr>
        <b/>
        <sz val="11"/>
        <color indexed="8"/>
        <rFont val="Arial"/>
        <family val="0"/>
      </rPr>
      <t xml:space="preserve"> spécifications d’états de surfaces</t>
    </r>
    <r>
      <rPr>
        <sz val="11"/>
        <color indexed="8"/>
        <rFont val="Arial"/>
        <family val="0"/>
      </rPr>
      <t xml:space="preserve"> sont identifées</t>
    </r>
  </si>
  <si>
    <r>
      <t xml:space="preserve">Le </t>
    </r>
    <r>
      <rPr>
        <b/>
        <sz val="11"/>
        <color indexed="8"/>
        <rFont val="Arial"/>
        <family val="0"/>
      </rPr>
      <t xml:space="preserve">référentiel de mesurage </t>
    </r>
    <r>
      <rPr>
        <sz val="11"/>
        <color indexed="8"/>
        <rFont val="Arial"/>
        <family val="0"/>
      </rPr>
      <t>lié au produit est bien choisi</t>
    </r>
  </si>
  <si>
    <r>
      <t xml:space="preserve">Les </t>
    </r>
    <r>
      <rPr>
        <b/>
        <sz val="11"/>
        <color indexed="8"/>
        <rFont val="Arial"/>
        <family val="0"/>
      </rPr>
      <t>appareils de mesure</t>
    </r>
    <r>
      <rPr>
        <sz val="11"/>
        <color indexed="8"/>
        <rFont val="Arial"/>
        <family val="0"/>
      </rPr>
      <t xml:space="preserve"> et les éléments à palper associés à la mesure sont corrects</t>
    </r>
  </si>
  <si>
    <r>
      <t xml:space="preserve">La </t>
    </r>
    <r>
      <rPr>
        <b/>
        <sz val="11"/>
        <color indexed="8"/>
        <rFont val="Arial"/>
        <family val="0"/>
      </rPr>
      <t xml:space="preserve"> localisation et le nombre minimal de points</t>
    </r>
    <r>
      <rPr>
        <sz val="11"/>
        <color indexed="8"/>
        <rFont val="Arial"/>
        <family val="0"/>
      </rPr>
      <t xml:space="preserve"> nécessaires à la saisie de chaque élément sont corrects</t>
    </r>
  </si>
  <si>
    <r>
      <t xml:space="preserve">Le </t>
    </r>
    <r>
      <rPr>
        <b/>
        <sz val="11"/>
        <color indexed="8"/>
        <rFont val="Arial"/>
        <family val="0"/>
      </rPr>
      <t>choix et l'ordonnacement des opérations de contrôle</t>
    </r>
    <r>
      <rPr>
        <sz val="11"/>
        <color indexed="8"/>
        <rFont val="Arial"/>
        <family val="0"/>
      </rPr>
      <t xml:space="preserve"> dimensionnels et géométriques sont correctes</t>
    </r>
  </si>
  <si>
    <r>
      <rPr>
        <b/>
        <sz val="11"/>
        <color indexed="8"/>
        <rFont val="Arial"/>
        <family val="0"/>
      </rPr>
      <t>Des critères d'acceptation</t>
    </r>
    <r>
      <rPr>
        <sz val="11"/>
        <color indexed="8"/>
        <rFont val="Arial"/>
        <family val="0"/>
      </rPr>
      <t xml:space="preserve"> proposés sont corrects</t>
    </r>
  </si>
  <si>
    <t>Compétences évaluées (principales et intermédiaires)</t>
  </si>
  <si>
    <t>Baccalauréat Professionnel Technicien d'Usinage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</si>
</sst>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[$-40C]dddd\ d\ mmmm\ yyyy"/>
    <numFmt numFmtId="167" formatCode="&quot;Vrai&quot;;&quot;Vrai&quot;;&quot;Faux&quot;"/>
    <numFmt numFmtId="168" formatCode="&quot;Actif&quot;;&quot;Actif&quot;;&quot;Inactif&quot;"/>
  </numFmts>
  <fonts count="90">
    <font>
      <sz val="10"/>
      <name val="Arial"/>
      <family val="0"/>
    </font>
    <font>
      <sz val="9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8.25"/>
      <color indexed="8"/>
      <name val="Arial"/>
      <family val="0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color indexed="10"/>
      <name val="Wingdings"/>
      <family val="0"/>
    </font>
    <font>
      <sz val="8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7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1.5"/>
      <color indexed="8"/>
      <name val="Arial"/>
      <family val="0"/>
    </font>
    <font>
      <i/>
      <sz val="11"/>
      <name val="Arial"/>
      <family val="0"/>
    </font>
    <font>
      <b/>
      <sz val="11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4"/>
      <color indexed="10"/>
      <name val="Arial"/>
      <family val="0"/>
    </font>
    <font>
      <sz val="14"/>
      <color indexed="12"/>
      <name val="Arial"/>
      <family val="0"/>
    </font>
    <font>
      <sz val="14"/>
      <color indexed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9"/>
      <color indexed="10"/>
      <name val="Arial"/>
      <family val="0"/>
    </font>
    <font>
      <sz val="9"/>
      <color indexed="39"/>
      <name val="Arial"/>
      <family val="0"/>
    </font>
    <font>
      <b/>
      <sz val="10"/>
      <color indexed="39"/>
      <name val="Arial"/>
      <family val="0"/>
    </font>
    <font>
      <sz val="10"/>
      <color indexed="39"/>
      <name val="Arial"/>
      <family val="0"/>
    </font>
    <font>
      <sz val="9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Arial"/>
      <family val="0"/>
    </font>
    <font>
      <sz val="11"/>
      <color rgb="FF000000"/>
      <name val="Arial"/>
      <family val="0"/>
    </font>
    <font>
      <sz val="10"/>
      <color rgb="FFFF0000"/>
      <name val="Arial"/>
      <family val="0"/>
    </font>
    <font>
      <sz val="9"/>
      <color rgb="FFFF0000"/>
      <name val="Arial"/>
      <family val="0"/>
    </font>
    <font>
      <sz val="9"/>
      <color rgb="FF0000FF"/>
      <name val="Arial"/>
      <family val="0"/>
    </font>
    <font>
      <b/>
      <sz val="10"/>
      <color rgb="FF0000FF"/>
      <name val="Arial"/>
      <family val="0"/>
    </font>
    <font>
      <sz val="10"/>
      <color rgb="FF0000FF"/>
      <name val="Arial"/>
      <family val="0"/>
    </font>
    <font>
      <sz val="9"/>
      <color theme="1"/>
      <name val="Arial"/>
      <family val="0"/>
    </font>
    <font>
      <sz val="14"/>
      <color rgb="FFFF0000"/>
      <name val="Arial"/>
      <family val="0"/>
    </font>
    <font>
      <b/>
      <sz val="11"/>
      <color theme="1"/>
      <name val="Arial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0" fillId="27" borderId="3" applyNumberFormat="0" applyFont="0" applyAlignment="0" applyProtection="0"/>
    <xf numFmtId="0" fontId="68" fillId="28" borderId="1" applyNumberFormat="0" applyAlignment="0" applyProtection="0"/>
    <xf numFmtId="0" fontId="6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0" fillId="0" borderId="13" xfId="0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15" fontId="16" fillId="0" borderId="16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>
      <alignment horizontal="right" vertical="center"/>
    </xf>
    <xf numFmtId="9" fontId="25" fillId="0" borderId="0" xfId="0" applyNumberFormat="1" applyFont="1" applyBorder="1" applyAlignment="1">
      <alignment horizontal="center" vertical="center"/>
    </xf>
    <xf numFmtId="9" fontId="27" fillId="0" borderId="0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0" fontId="13" fillId="0" borderId="16" xfId="0" applyFont="1" applyBorder="1" applyAlignment="1" applyProtection="1">
      <alignment horizontal="left" vertical="center" wrapText="1"/>
      <protection/>
    </xf>
    <xf numFmtId="0" fontId="80" fillId="33" borderId="20" xfId="0" applyFont="1" applyFill="1" applyBorder="1" applyAlignment="1">
      <alignment vertical="center" wrapText="1"/>
    </xf>
    <xf numFmtId="0" fontId="80" fillId="34" borderId="20" xfId="0" applyFont="1" applyFill="1" applyBorder="1" applyAlignment="1">
      <alignment vertical="center" wrapText="1"/>
    </xf>
    <xf numFmtId="0" fontId="80" fillId="33" borderId="21" xfId="0" applyFont="1" applyFill="1" applyBorder="1" applyAlignment="1">
      <alignment vertical="center" wrapText="1"/>
    </xf>
    <xf numFmtId="0" fontId="80" fillId="34" borderId="21" xfId="0" applyFont="1" applyFill="1" applyBorder="1" applyAlignment="1">
      <alignment vertical="center" wrapText="1"/>
    </xf>
    <xf numFmtId="0" fontId="80" fillId="34" borderId="22" xfId="0" applyFont="1" applyFill="1" applyBorder="1" applyAlignment="1">
      <alignment vertical="center" wrapText="1"/>
    </xf>
    <xf numFmtId="0" fontId="81" fillId="35" borderId="22" xfId="0" applyFont="1" applyFill="1" applyBorder="1" applyAlignment="1">
      <alignment vertical="center" wrapText="1"/>
    </xf>
    <xf numFmtId="0" fontId="81" fillId="36" borderId="22" xfId="0" applyFont="1" applyFill="1" applyBorder="1" applyAlignment="1">
      <alignment vertical="center" wrapText="1"/>
    </xf>
    <xf numFmtId="0" fontId="80" fillId="33" borderId="19" xfId="0" applyFont="1" applyFill="1" applyBorder="1" applyAlignment="1">
      <alignment vertical="center" wrapText="1"/>
    </xf>
    <xf numFmtId="0" fontId="31" fillId="0" borderId="23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 applyProtection="1">
      <alignment horizontal="center" vertical="center"/>
      <protection locked="0"/>
    </xf>
    <xf numFmtId="0" fontId="31" fillId="37" borderId="19" xfId="0" applyFont="1" applyFill="1" applyBorder="1" applyAlignment="1" applyProtection="1">
      <alignment horizontal="center" vertical="center"/>
      <protection locked="0"/>
    </xf>
    <xf numFmtId="0" fontId="15" fillId="37" borderId="21" xfId="0" applyFont="1" applyFill="1" applyBorder="1" applyAlignment="1" applyProtection="1">
      <alignment horizontal="center" vertical="center"/>
      <protection locked="0"/>
    </xf>
    <xf numFmtId="0" fontId="15" fillId="37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31" fillId="37" borderId="2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15" fillId="37" borderId="21" xfId="0" applyFont="1" applyFill="1" applyBorder="1" applyAlignment="1" applyProtection="1">
      <alignment horizontal="center" vertical="center" wrapText="1"/>
      <protection locked="0"/>
    </xf>
    <xf numFmtId="0" fontId="15" fillId="37" borderId="10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31" fillId="37" borderId="21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81" fillId="0" borderId="22" xfId="0" applyFont="1" applyBorder="1" applyAlignment="1">
      <alignment/>
    </xf>
    <xf numFmtId="0" fontId="81" fillId="36" borderId="22" xfId="0" applyFont="1" applyFill="1" applyBorder="1" applyAlignment="1">
      <alignment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82" fillId="0" borderId="0" xfId="0" applyFont="1" applyBorder="1" applyAlignment="1">
      <alignment vertical="center"/>
    </xf>
    <xf numFmtId="2" fontId="82" fillId="0" borderId="0" xfId="0" applyNumberFormat="1" applyFont="1" applyBorder="1" applyAlignment="1">
      <alignment horizontal="center" vertical="center"/>
    </xf>
    <xf numFmtId="9" fontId="16" fillId="38" borderId="21" xfId="0" applyNumberFormat="1" applyFont="1" applyFill="1" applyBorder="1" applyAlignment="1">
      <alignment vertical="center"/>
    </xf>
    <xf numFmtId="9" fontId="26" fillId="38" borderId="21" xfId="0" applyNumberFormat="1" applyFont="1" applyFill="1" applyBorder="1" applyAlignment="1">
      <alignment horizontal="center" vertical="center"/>
    </xf>
    <xf numFmtId="0" fontId="17" fillId="38" borderId="21" xfId="0" applyFont="1" applyFill="1" applyBorder="1" applyAlignment="1">
      <alignment horizontal="left" vertical="center"/>
    </xf>
    <xf numFmtId="0" fontId="80" fillId="33" borderId="26" xfId="0" applyFont="1" applyFill="1" applyBorder="1" applyAlignment="1">
      <alignment vertical="center" wrapText="1"/>
    </xf>
    <xf numFmtId="0" fontId="81" fillId="0" borderId="22" xfId="0" applyFont="1" applyFill="1" applyBorder="1" applyAlignment="1">
      <alignment vertical="center" wrapText="1"/>
    </xf>
    <xf numFmtId="9" fontId="82" fillId="0" borderId="0" xfId="52" applyFont="1" applyBorder="1" applyAlignment="1">
      <alignment vertical="center"/>
    </xf>
    <xf numFmtId="0" fontId="82" fillId="0" borderId="0" xfId="0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right" vertical="center"/>
    </xf>
    <xf numFmtId="10" fontId="82" fillId="0" borderId="0" xfId="0" applyNumberFormat="1" applyFont="1" applyBorder="1" applyAlignment="1">
      <alignment horizontal="center" vertical="center"/>
    </xf>
    <xf numFmtId="10" fontId="82" fillId="0" borderId="0" xfId="0" applyNumberFormat="1" applyFont="1" applyAlignment="1">
      <alignment horizontal="center"/>
    </xf>
    <xf numFmtId="9" fontId="82" fillId="0" borderId="0" xfId="52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9" fontId="83" fillId="0" borderId="0" xfId="0" applyNumberFormat="1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9" fontId="84" fillId="0" borderId="0" xfId="0" applyNumberFormat="1" applyFont="1" applyBorder="1" applyAlignment="1">
      <alignment horizontal="center" vertical="center"/>
    </xf>
    <xf numFmtId="2" fontId="85" fillId="0" borderId="0" xfId="0" applyNumberFormat="1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10" fontId="86" fillId="0" borderId="0" xfId="0" applyNumberFormat="1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31" fillId="39" borderId="21" xfId="0" applyFont="1" applyFill="1" applyBorder="1" applyAlignment="1" applyProtection="1">
      <alignment horizontal="center" vertical="center" wrapText="1"/>
      <protection locked="0"/>
    </xf>
    <xf numFmtId="0" fontId="15" fillId="39" borderId="21" xfId="0" applyFont="1" applyFill="1" applyBorder="1" applyAlignment="1" applyProtection="1">
      <alignment horizontal="center" vertical="center" wrapText="1"/>
      <protection locked="0"/>
    </xf>
    <xf numFmtId="0" fontId="15" fillId="39" borderId="27" xfId="0" applyFont="1" applyFill="1" applyBorder="1" applyAlignment="1" applyProtection="1">
      <alignment horizontal="center" vertical="center" wrapText="1"/>
      <protection locked="0"/>
    </xf>
    <xf numFmtId="0" fontId="15" fillId="39" borderId="10" xfId="0" applyFont="1" applyFill="1" applyBorder="1" applyAlignment="1" applyProtection="1">
      <alignment horizontal="center" vertical="center" wrapText="1"/>
      <protection locked="0"/>
    </xf>
    <xf numFmtId="0" fontId="15" fillId="39" borderId="28" xfId="0" applyFont="1" applyFill="1" applyBorder="1" applyAlignment="1" applyProtection="1">
      <alignment horizontal="center" vertical="center" wrapText="1"/>
      <protection locked="0"/>
    </xf>
    <xf numFmtId="0" fontId="31" fillId="39" borderId="20" xfId="0" applyFont="1" applyFill="1" applyBorder="1" applyAlignment="1" applyProtection="1">
      <alignment horizontal="center" vertical="center"/>
      <protection locked="0"/>
    </xf>
    <xf numFmtId="0" fontId="31" fillId="34" borderId="21" xfId="0" applyFont="1" applyFill="1" applyBorder="1" applyAlignment="1" applyProtection="1">
      <alignment horizontal="center" vertical="center" wrapText="1"/>
      <protection locked="0"/>
    </xf>
    <xf numFmtId="0" fontId="15" fillId="34" borderId="21" xfId="0" applyFont="1" applyFill="1" applyBorder="1" applyAlignment="1" applyProtection="1">
      <alignment horizontal="center" vertical="center" wrapText="1"/>
      <protection locked="0"/>
    </xf>
    <xf numFmtId="0" fontId="15" fillId="34" borderId="27" xfId="0" applyFont="1" applyFill="1" applyBorder="1" applyAlignment="1" applyProtection="1">
      <alignment horizontal="center" vertical="center" wrapText="1"/>
      <protection locked="0"/>
    </xf>
    <xf numFmtId="0" fontId="15" fillId="34" borderId="28" xfId="0" applyFont="1" applyFill="1" applyBorder="1" applyAlignment="1" applyProtection="1">
      <alignment horizontal="center" vertical="center" wrapText="1"/>
      <protection locked="0"/>
    </xf>
    <xf numFmtId="0" fontId="31" fillId="34" borderId="20" xfId="0" applyFont="1" applyFill="1" applyBorder="1" applyAlignment="1" applyProtection="1">
      <alignment horizontal="center" vertical="center"/>
      <protection locked="0"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 wrapText="1"/>
    </xf>
    <xf numFmtId="0" fontId="13" fillId="38" borderId="20" xfId="0" applyFont="1" applyFill="1" applyBorder="1" applyAlignment="1">
      <alignment horizontal="center" vertical="center"/>
    </xf>
    <xf numFmtId="0" fontId="31" fillId="39" borderId="19" xfId="0" applyFont="1" applyFill="1" applyBorder="1" applyAlignment="1" applyProtection="1">
      <alignment horizontal="center" vertical="center"/>
      <protection locked="0"/>
    </xf>
    <xf numFmtId="0" fontId="15" fillId="39" borderId="19" xfId="0" applyFont="1" applyFill="1" applyBorder="1" applyAlignment="1" applyProtection="1">
      <alignment horizontal="center" vertical="center" wrapText="1"/>
      <protection locked="0"/>
    </xf>
    <xf numFmtId="0" fontId="15" fillId="39" borderId="29" xfId="0" applyFont="1" applyFill="1" applyBorder="1" applyAlignment="1" applyProtection="1">
      <alignment horizontal="center" vertical="center" wrapText="1"/>
      <protection locked="0"/>
    </xf>
    <xf numFmtId="0" fontId="31" fillId="34" borderId="26" xfId="0" applyFont="1" applyFill="1" applyBorder="1" applyAlignment="1" applyProtection="1">
      <alignment horizontal="center" vertical="center"/>
      <protection locked="0"/>
    </xf>
    <xf numFmtId="0" fontId="15" fillId="34" borderId="22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>
      <alignment vertical="center" wrapText="1"/>
    </xf>
    <xf numFmtId="0" fontId="87" fillId="33" borderId="21" xfId="0" applyFont="1" applyFill="1" applyBorder="1" applyAlignment="1">
      <alignment vertical="center" wrapText="1"/>
    </xf>
    <xf numFmtId="0" fontId="87" fillId="33" borderId="22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9" fontId="39" fillId="0" borderId="0" xfId="0" applyNumberFormat="1" applyFont="1" applyBorder="1" applyAlignment="1">
      <alignment vertical="center"/>
    </xf>
    <xf numFmtId="9" fontId="39" fillId="0" borderId="0" xfId="0" applyNumberFormat="1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2" fontId="88" fillId="0" borderId="0" xfId="0" applyNumberFormat="1" applyFont="1" applyBorder="1" applyAlignment="1">
      <alignment horizontal="center" vertical="center"/>
    </xf>
    <xf numFmtId="10" fontId="88" fillId="0" borderId="0" xfId="0" applyNumberFormat="1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" fillId="40" borderId="34" xfId="0" applyFont="1" applyFill="1" applyBorder="1" applyAlignment="1">
      <alignment horizontal="center" vertical="center" wrapText="1"/>
    </xf>
    <xf numFmtId="0" fontId="0" fillId="40" borderId="35" xfId="0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 vertical="center" wrapText="1"/>
    </xf>
    <xf numFmtId="0" fontId="2" fillId="40" borderId="36" xfId="0" applyFont="1" applyFill="1" applyBorder="1" applyAlignment="1">
      <alignment horizontal="center" vertical="center" wrapText="1"/>
    </xf>
    <xf numFmtId="0" fontId="2" fillId="40" borderId="37" xfId="0" applyFont="1" applyFill="1" applyBorder="1" applyAlignment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2" fontId="82" fillId="0" borderId="0" xfId="0" applyNumberFormat="1" applyFont="1" applyBorder="1" applyAlignment="1">
      <alignment horizontal="center" vertical="center" wrapText="1"/>
    </xf>
    <xf numFmtId="10" fontId="82" fillId="0" borderId="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13" fillId="41" borderId="40" xfId="0" applyFont="1" applyFill="1" applyBorder="1" applyAlignment="1">
      <alignment horizontal="center" vertical="center"/>
    </xf>
    <xf numFmtId="0" fontId="13" fillId="41" borderId="41" xfId="0" applyFont="1" applyFill="1" applyBorder="1" applyAlignment="1">
      <alignment horizontal="center" vertical="center"/>
    </xf>
    <xf numFmtId="164" fontId="8" fillId="41" borderId="34" xfId="0" applyNumberFormat="1" applyFont="1" applyFill="1" applyBorder="1" applyAlignment="1">
      <alignment horizontal="center" vertical="center"/>
    </xf>
    <xf numFmtId="164" fontId="8" fillId="41" borderId="42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" fillId="40" borderId="34" xfId="0" applyFont="1" applyFill="1" applyBorder="1" applyAlignment="1">
      <alignment horizontal="left" vertical="center"/>
    </xf>
    <xf numFmtId="0" fontId="2" fillId="40" borderId="42" xfId="0" applyFont="1" applyFill="1" applyBorder="1" applyAlignment="1">
      <alignment horizontal="left" vertical="center"/>
    </xf>
    <xf numFmtId="0" fontId="2" fillId="40" borderId="35" xfId="0" applyFont="1" applyFill="1" applyBorder="1" applyAlignment="1">
      <alignment horizontal="left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164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" fillId="41" borderId="42" xfId="0" applyFont="1" applyFill="1" applyBorder="1" applyAlignment="1">
      <alignment horizontal="center" vertical="center"/>
    </xf>
    <xf numFmtId="0" fontId="8" fillId="41" borderId="3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/>
    </xf>
    <xf numFmtId="14" fontId="16" fillId="0" borderId="47" xfId="0" applyNumberFormat="1" applyFont="1" applyBorder="1" applyAlignment="1" applyProtection="1">
      <alignment horizontal="center" vertical="center"/>
      <protection locked="0"/>
    </xf>
    <xf numFmtId="14" fontId="16" fillId="0" borderId="48" xfId="0" applyNumberFormat="1" applyFont="1" applyBorder="1" applyAlignment="1" applyProtection="1">
      <alignment horizontal="center" vertical="center"/>
      <protection locked="0"/>
    </xf>
    <xf numFmtId="14" fontId="16" fillId="0" borderId="11" xfId="0" applyNumberFormat="1" applyFont="1" applyBorder="1" applyAlignment="1" applyProtection="1">
      <alignment horizontal="center" vertical="center"/>
      <protection locked="0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32" fillId="40" borderId="53" xfId="0" applyFont="1" applyFill="1" applyBorder="1" applyAlignment="1">
      <alignment horizontal="left" vertical="center" wrapText="1"/>
    </xf>
    <xf numFmtId="0" fontId="32" fillId="40" borderId="54" xfId="0" applyFont="1" applyFill="1" applyBorder="1" applyAlignment="1">
      <alignment horizontal="left" vertical="center" wrapText="1"/>
    </xf>
    <xf numFmtId="0" fontId="32" fillId="40" borderId="55" xfId="0" applyFont="1" applyFill="1" applyBorder="1" applyAlignment="1">
      <alignment horizontal="left" vertical="center" wrapText="1"/>
    </xf>
    <xf numFmtId="0" fontId="80" fillId="33" borderId="23" xfId="0" applyFont="1" applyFill="1" applyBorder="1" applyAlignment="1">
      <alignment horizontal="left" vertical="center" wrapText="1"/>
    </xf>
    <xf numFmtId="0" fontId="80" fillId="33" borderId="22" xfId="0" applyFont="1" applyFill="1" applyBorder="1" applyAlignment="1">
      <alignment horizontal="left" vertical="center" wrapText="1"/>
    </xf>
    <xf numFmtId="0" fontId="80" fillId="0" borderId="19" xfId="0" applyFont="1" applyBorder="1" applyAlignment="1">
      <alignment horizontal="left" vertical="center"/>
    </xf>
    <xf numFmtId="0" fontId="80" fillId="0" borderId="22" xfId="0" applyFont="1" applyBorder="1" applyAlignment="1">
      <alignment horizontal="left" vertical="center"/>
    </xf>
    <xf numFmtId="0" fontId="80" fillId="0" borderId="23" xfId="0" applyFont="1" applyBorder="1" applyAlignment="1">
      <alignment horizontal="left" vertical="center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1" fillId="0" borderId="56" xfId="0" applyFont="1" applyBorder="1" applyAlignment="1" applyProtection="1">
      <alignment vertical="top" wrapText="1"/>
      <protection locked="0"/>
    </xf>
    <xf numFmtId="0" fontId="1" fillId="0" borderId="43" xfId="0" applyFont="1" applyBorder="1" applyAlignment="1" applyProtection="1">
      <alignment vertical="top" wrapText="1"/>
      <protection locked="0"/>
    </xf>
    <xf numFmtId="0" fontId="1" fillId="0" borderId="57" xfId="0" applyFont="1" applyBorder="1" applyAlignment="1" applyProtection="1">
      <alignment vertical="top" wrapText="1"/>
      <protection locked="0"/>
    </xf>
    <xf numFmtId="164" fontId="2" fillId="0" borderId="34" xfId="0" applyNumberFormat="1" applyFont="1" applyBorder="1" applyAlignment="1" applyProtection="1">
      <alignment horizontal="center" vertical="center"/>
      <protection locked="0"/>
    </xf>
    <xf numFmtId="164" fontId="2" fillId="0" borderId="42" xfId="0" applyNumberFormat="1" applyFont="1" applyBorder="1" applyAlignment="1" applyProtection="1">
      <alignment horizontal="center" vertical="center"/>
      <protection locked="0"/>
    </xf>
    <xf numFmtId="0" fontId="80" fillId="0" borderId="19" xfId="0" applyFont="1" applyBorder="1" applyAlignment="1">
      <alignment horizontal="left" vertical="center" wrapText="1"/>
    </xf>
    <xf numFmtId="0" fontId="80" fillId="0" borderId="23" xfId="0" applyFont="1" applyBorder="1" applyAlignment="1">
      <alignment horizontal="left" vertical="center" wrapText="1"/>
    </xf>
    <xf numFmtId="0" fontId="80" fillId="0" borderId="22" xfId="0" applyFont="1" applyBorder="1" applyAlignment="1">
      <alignment horizontal="left" vertical="center" wrapText="1"/>
    </xf>
    <xf numFmtId="0" fontId="80" fillId="33" borderId="19" xfId="0" applyFont="1" applyFill="1" applyBorder="1" applyAlignment="1">
      <alignment horizontal="left" vertical="center" wrapText="1"/>
    </xf>
    <xf numFmtId="0" fontId="19" fillId="0" borderId="43" xfId="0" applyFont="1" applyBorder="1" applyAlignment="1">
      <alignment horizontal="right" vertical="center"/>
    </xf>
    <xf numFmtId="0" fontId="18" fillId="0" borderId="43" xfId="0" applyFont="1" applyBorder="1" applyAlignment="1">
      <alignment horizontal="right" vertical="center"/>
    </xf>
    <xf numFmtId="0" fontId="2" fillId="41" borderId="58" xfId="0" applyFont="1" applyFill="1" applyBorder="1" applyAlignment="1">
      <alignment horizontal="center" vertical="center"/>
    </xf>
    <xf numFmtId="0" fontId="2" fillId="41" borderId="4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Exactitude et précision des descriptions techniques</c:v>
              </c:pt>
              <c:pt idx="1">
                <c:v>Concision et lisibilité des informations.</c:v>
              </c:pt>
              <c:pt idx="2">
                <c:v>Pertinence de la définition du rôle tenu au sein du groupe.</c:v>
              </c:pt>
              <c:pt idx="3">
                <c:v>Pertinence des interventions.</c:v>
              </c:pt>
              <c:pt idx="4">
                <c:v>Pertinence et maîtrise des moyens de communication retenus.</c:v>
              </c:pt>
              <c:pt idx="5">
                <c:v>Pertinence du choix des essais à mettre en place.</c:v>
              </c:pt>
              <c:pt idx="6">
                <c:v>Pertinence des indicateurs en vue de qualification.</c:v>
              </c:pt>
              <c:pt idx="7">
                <c:v>Pertinence du protocole d'essai proposé.</c:v>
              </c:pt>
              <c:pt idx="8">
                <c:v>Les essais sont mis en œuvre de façon à garantir la validité et l'exploitabilité des résultats.</c:v>
              </c:pt>
              <c:pt idx="9">
                <c:v>Pertinence des conclusions relatives à la qualification(point de vue technique et économique).</c:v>
              </c:pt>
              <c:pt idx="10">
                <c:v>Cohérence du mode de surveillance choisi au regard des conclusions relatives à la qualification.</c:v>
              </c:pt>
              <c:pt idx="11">
                <c:v>Le moyen est mis en œuvre dans le respect des données de production.</c:v>
              </c:pt>
              <c:pt idx="12">
                <c:v>Exactitude du protocole de contrôle des caractéristiques et/ou performances du moyen.</c:v>
              </c:pt>
              <c:pt idx="13">
                <c:v>Pertinence de l'identification des critères d'amélioration technico-économiques.</c:v>
              </c:pt>
              <c:pt idx="14">
                <c:v>Exactitude de la mise en oeuvre de la méthode ou de l’outil d’amélioration de la qualité.</c:v>
              </c:pt>
              <c:pt idx="15">
                <c:v>Pertinence des améliorations proposées.</c:v>
              </c:pt>
              <c:pt idx="16">
                <c:v>Les modifications sont correctement intégrées au processus.</c:v>
              </c:pt>
            </c:strLit>
          </c:cat>
          <c:val>
            <c:numLit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0.6666666666666665</c:v>
              </c:pt>
              <c:pt idx="7">
                <c:v>0.7777777777777777</c:v>
              </c:pt>
              <c:pt idx="8">
                <c:v>0.49999999999999983</c:v>
              </c:pt>
              <c:pt idx="9">
                <c:v>0.33333333333333326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axId val="48354995"/>
        <c:axId val="32541772"/>
      </c:barChart>
      <c:catAx>
        <c:axId val="4835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1772"/>
        <c:crosses val="autoZero"/>
        <c:auto val="1"/>
        <c:lblOffset val="100"/>
        <c:tickLblSkip val="1"/>
        <c:noMultiLvlLbl val="0"/>
      </c:catAx>
      <c:valAx>
        <c:axId val="3254177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54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1475"/>
          <c:w val="0.9535"/>
          <c:h val="0.8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Notation!$Q$5:$Q$19</c:f>
              <c:numCache/>
            </c:numRef>
          </c:val>
        </c:ser>
        <c:axId val="24440493"/>
        <c:axId val="18637846"/>
      </c:barChart>
      <c:catAx>
        <c:axId val="2444049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8637846"/>
        <c:crosses val="autoZero"/>
        <c:auto val="1"/>
        <c:lblOffset val="100"/>
        <c:tickLblSkip val="1"/>
        <c:noMultiLvlLbl val="0"/>
      </c:catAx>
      <c:valAx>
        <c:axId val="18637846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4440493"/>
        <c:crossesAt val="1"/>
        <c:crossBetween val="between"/>
        <c:dispUnits/>
        <c:majorUnit val="0.33330000000000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-0.001"/>
          <c:w val="0.9545"/>
          <c:h val="0.87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Notation!$Q$21:$Q$28</c:f>
              <c:numCache/>
            </c:numRef>
          </c:val>
        </c:ser>
        <c:axId val="33522887"/>
        <c:axId val="33270528"/>
      </c:barChart>
      <c:catAx>
        <c:axId val="3352288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3270528"/>
        <c:crosses val="autoZero"/>
        <c:auto val="1"/>
        <c:lblOffset val="100"/>
        <c:tickLblSkip val="1"/>
        <c:noMultiLvlLbl val="0"/>
      </c:catAx>
      <c:valAx>
        <c:axId val="33270528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3522887"/>
        <c:crossesAt val="1"/>
        <c:crossBetween val="between"/>
        <c:dispUnits/>
        <c:majorUnit val="0.33330000000000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9525</xdr:rowOff>
    </xdr:from>
    <xdr:to>
      <xdr:col>11</xdr:col>
      <xdr:colOff>1409700</xdr:colOff>
      <xdr:row>28</xdr:row>
      <xdr:rowOff>28575</xdr:rowOff>
    </xdr:to>
    <xdr:grpSp>
      <xdr:nvGrpSpPr>
        <xdr:cNvPr id="1" name="Group 42"/>
        <xdr:cNvGrpSpPr>
          <a:grpSpLocks/>
        </xdr:cNvGrpSpPr>
      </xdr:nvGrpSpPr>
      <xdr:grpSpPr>
        <a:xfrm>
          <a:off x="12039600" y="790575"/>
          <a:ext cx="1409700" cy="5343525"/>
          <a:chOff x="1317" y="68"/>
          <a:chExt cx="143" cy="639"/>
        </a:xfrm>
        <a:solidFill>
          <a:srgbClr val="FFFFFF"/>
        </a:solidFill>
      </xdr:grpSpPr>
      <xdr:grpSp>
        <xdr:nvGrpSpPr>
          <xdr:cNvPr id="2" name="Group 39"/>
          <xdr:cNvGrpSpPr>
            <a:grpSpLocks/>
          </xdr:cNvGrpSpPr>
        </xdr:nvGrpSpPr>
        <xdr:grpSpPr>
          <a:xfrm>
            <a:off x="1317" y="68"/>
            <a:ext cx="143" cy="637"/>
            <a:chOff x="1236" y="68"/>
            <a:chExt cx="143" cy="637"/>
          </a:xfrm>
          <a:solidFill>
            <a:srgbClr val="FFFFFF"/>
          </a:solidFill>
        </xdr:grpSpPr>
        <xdr:sp>
          <xdr:nvSpPr>
            <xdr:cNvPr id="3" name="Rectangle 34"/>
            <xdr:cNvSpPr>
              <a:spLocks/>
            </xdr:cNvSpPr>
          </xdr:nvSpPr>
          <xdr:spPr>
            <a:xfrm>
              <a:off x="1236" y="68"/>
              <a:ext cx="72" cy="635"/>
            </a:xfrm>
            <a:prstGeom prst="rect">
              <a:avLst/>
            </a:prstGeom>
            <a:solidFill>
              <a:srgbClr val="FF99CC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Rectangle 35"/>
            <xdr:cNvSpPr>
              <a:spLocks/>
            </xdr:cNvSpPr>
          </xdr:nvSpPr>
          <xdr:spPr>
            <a:xfrm>
              <a:off x="1307" y="68"/>
              <a:ext cx="72" cy="635"/>
            </a:xfrm>
            <a:prstGeom prst="rect">
              <a:avLst/>
            </a:prstGeom>
            <a:solidFill>
              <a:srgbClr val="1FB714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" name="Line 33"/>
          <xdr:cNvSpPr>
            <a:spLocks/>
          </xdr:cNvSpPr>
        </xdr:nvSpPr>
        <xdr:spPr>
          <a:xfrm flipV="1">
            <a:off x="1387" y="71"/>
            <a:ext cx="0" cy="636"/>
          </a:xfrm>
          <a:prstGeom prst="line">
            <a:avLst/>
          </a:prstGeom>
          <a:noFill/>
          <a:ln w="9525" cmpd="sng">
            <a:solidFill>
              <a:srgbClr val="DD0806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381000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6" name="Chart 3"/>
        <xdr:cNvGraphicFramePr/>
      </xdr:nvGraphicFramePr>
      <xdr:xfrm>
        <a:off x="781050" y="0"/>
        <a:ext cx="1782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3</xdr:row>
      <xdr:rowOff>123825</xdr:rowOff>
    </xdr:from>
    <xdr:to>
      <xdr:col>12</xdr:col>
      <xdr:colOff>28575</xdr:colOff>
      <xdr:row>21</xdr:row>
      <xdr:rowOff>28575</xdr:rowOff>
    </xdr:to>
    <xdr:graphicFrame>
      <xdr:nvGraphicFramePr>
        <xdr:cNvPr id="7" name="Graphique 16"/>
        <xdr:cNvGraphicFramePr/>
      </xdr:nvGraphicFramePr>
      <xdr:xfrm>
        <a:off x="11963400" y="676275"/>
        <a:ext cx="15144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180975</xdr:colOff>
      <xdr:row>19</xdr:row>
      <xdr:rowOff>190500</xdr:rowOff>
    </xdr:from>
    <xdr:to>
      <xdr:col>12</xdr:col>
      <xdr:colOff>19050</xdr:colOff>
      <xdr:row>29</xdr:row>
      <xdr:rowOff>142875</xdr:rowOff>
    </xdr:to>
    <xdr:graphicFrame>
      <xdr:nvGraphicFramePr>
        <xdr:cNvPr id="8" name="Graphique 17"/>
        <xdr:cNvGraphicFramePr/>
      </xdr:nvGraphicFramePr>
      <xdr:xfrm>
        <a:off x="11953875" y="4295775"/>
        <a:ext cx="151447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8.8515625" style="22" bestFit="1" customWidth="1"/>
    <col min="2" max="2" width="110.28125" style="22" customWidth="1"/>
    <col min="3" max="3" width="4.421875" style="22" customWidth="1"/>
    <col min="4" max="16384" width="11.421875" style="22" customWidth="1"/>
  </cols>
  <sheetData>
    <row r="1" spans="1:2" ht="13.5" thickTop="1">
      <c r="A1" s="139" t="s">
        <v>7</v>
      </c>
      <c r="B1" s="140"/>
    </row>
    <row r="2" spans="1:2" ht="12.75" customHeight="1">
      <c r="A2" s="25" t="s">
        <v>2</v>
      </c>
      <c r="B2" s="26" t="s">
        <v>102</v>
      </c>
    </row>
    <row r="3" spans="1:2" ht="12.75" customHeight="1">
      <c r="A3" s="25" t="s">
        <v>23</v>
      </c>
      <c r="B3" s="39"/>
    </row>
    <row r="4" spans="1:2" ht="12.75">
      <c r="A4" s="27" t="s">
        <v>1</v>
      </c>
      <c r="B4" s="40" t="s">
        <v>55</v>
      </c>
    </row>
    <row r="5" spans="1:2" ht="12.75">
      <c r="A5" s="27" t="s">
        <v>28</v>
      </c>
      <c r="B5" s="33">
        <v>2</v>
      </c>
    </row>
    <row r="6" spans="1:2" ht="12.75">
      <c r="A6" s="27" t="s">
        <v>0</v>
      </c>
      <c r="B6" s="28" t="s">
        <v>35</v>
      </c>
    </row>
    <row r="7" spans="1:2" ht="12.75">
      <c r="A7" s="27" t="s">
        <v>6</v>
      </c>
      <c r="B7" s="28">
        <v>2023</v>
      </c>
    </row>
    <row r="8" spans="1:2" ht="12.75">
      <c r="A8" s="27" t="s">
        <v>3</v>
      </c>
      <c r="B8" s="29" t="s">
        <v>54</v>
      </c>
    </row>
    <row r="9" spans="1:2" ht="12.75">
      <c r="A9" s="27" t="s">
        <v>4</v>
      </c>
      <c r="B9" s="29" t="s">
        <v>36</v>
      </c>
    </row>
    <row r="10" spans="1:2" ht="12.75">
      <c r="A10" s="27" t="s">
        <v>5</v>
      </c>
      <c r="B10" s="30">
        <v>44732</v>
      </c>
    </row>
    <row r="11" spans="1:2" ht="13.5" thickBot="1">
      <c r="A11" s="31" t="s">
        <v>24</v>
      </c>
      <c r="B11" s="32" t="s">
        <v>34</v>
      </c>
    </row>
    <row r="12" spans="1:2" ht="13.5" thickBot="1">
      <c r="A12" s="136" t="s">
        <v>32</v>
      </c>
      <c r="B12" s="138"/>
    </row>
    <row r="13" spans="1:2" ht="87.75" customHeight="1" thickBot="1">
      <c r="A13" s="141"/>
      <c r="B13" s="142"/>
    </row>
    <row r="14" spans="1:3" ht="13.5" thickBot="1">
      <c r="A14" s="136" t="s">
        <v>31</v>
      </c>
      <c r="B14" s="138"/>
      <c r="C14" s="23"/>
    </row>
    <row r="15" spans="1:3" ht="12.75">
      <c r="A15" s="143"/>
      <c r="B15" s="144"/>
      <c r="C15" s="23"/>
    </row>
    <row r="16" spans="1:3" ht="12.75">
      <c r="A16" s="143"/>
      <c r="B16" s="144"/>
      <c r="C16" s="23"/>
    </row>
    <row r="17" spans="1:3" ht="12.75">
      <c r="A17" s="143"/>
      <c r="B17" s="144"/>
      <c r="C17" s="23"/>
    </row>
    <row r="18" spans="1:3" ht="12.75">
      <c r="A18" s="143"/>
      <c r="B18" s="144"/>
      <c r="C18" s="23"/>
    </row>
    <row r="19" spans="1:3" ht="12.75">
      <c r="A19" s="143"/>
      <c r="B19" s="144"/>
      <c r="C19" s="23"/>
    </row>
    <row r="20" spans="1:3" ht="12.75">
      <c r="A20" s="143"/>
      <c r="B20" s="144"/>
      <c r="C20" s="23"/>
    </row>
    <row r="21" spans="1:3" ht="12.75">
      <c r="A21" s="143"/>
      <c r="B21" s="144"/>
      <c r="C21" s="23"/>
    </row>
    <row r="22" spans="1:3" ht="13.5" thickBot="1">
      <c r="A22" s="145"/>
      <c r="B22" s="146"/>
      <c r="C22" s="23"/>
    </row>
    <row r="23" spans="1:8" s="24" customFormat="1" ht="15.75" customHeight="1" thickBot="1">
      <c r="A23" s="136" t="s">
        <v>26</v>
      </c>
      <c r="B23" s="138"/>
      <c r="C23" s="23"/>
      <c r="D23" s="23"/>
      <c r="E23" s="23"/>
      <c r="F23" s="23"/>
      <c r="G23" s="23"/>
      <c r="H23" s="23"/>
    </row>
    <row r="24" spans="1:8" s="24" customFormat="1" ht="12.75">
      <c r="A24" s="112"/>
      <c r="B24" s="114" t="s">
        <v>56</v>
      </c>
      <c r="C24" s="23"/>
      <c r="D24" s="23"/>
      <c r="E24" s="23"/>
      <c r="F24" s="23"/>
      <c r="G24" s="23"/>
      <c r="H24" s="23"/>
    </row>
    <row r="25" spans="1:8" s="24" customFormat="1" ht="12.75">
      <c r="A25" s="112"/>
      <c r="B25" s="113" t="s">
        <v>57</v>
      </c>
      <c r="C25" s="23"/>
      <c r="D25" s="23"/>
      <c r="E25" s="23"/>
      <c r="F25" s="23"/>
      <c r="G25" s="23"/>
      <c r="H25" s="23"/>
    </row>
    <row r="26" spans="1:8" s="24" customFormat="1" ht="12.75">
      <c r="A26" s="112"/>
      <c r="B26" s="113" t="s">
        <v>58</v>
      </c>
      <c r="C26" s="23"/>
      <c r="D26" s="23"/>
      <c r="E26" s="23"/>
      <c r="F26" s="23"/>
      <c r="G26" s="23"/>
      <c r="H26" s="23"/>
    </row>
    <row r="27" spans="1:8" s="24" customFormat="1" ht="12.75">
      <c r="A27" s="112"/>
      <c r="B27" s="113" t="s">
        <v>59</v>
      </c>
      <c r="C27" s="23"/>
      <c r="D27" s="23"/>
      <c r="E27" s="23"/>
      <c r="F27" s="23"/>
      <c r="G27" s="23"/>
      <c r="H27" s="23"/>
    </row>
    <row r="28" spans="1:8" s="24" customFormat="1" ht="12.75">
      <c r="A28" s="112"/>
      <c r="B28" s="113" t="s">
        <v>60</v>
      </c>
      <c r="C28" s="23"/>
      <c r="D28" s="23"/>
      <c r="E28" s="23"/>
      <c r="F28" s="23"/>
      <c r="G28" s="23"/>
      <c r="H28" s="23"/>
    </row>
    <row r="29" spans="1:8" s="24" customFormat="1" ht="12.75">
      <c r="A29" s="112"/>
      <c r="B29" s="113" t="s">
        <v>61</v>
      </c>
      <c r="C29" s="23"/>
      <c r="D29" s="23"/>
      <c r="E29" s="23"/>
      <c r="F29" s="23"/>
      <c r="G29" s="23"/>
      <c r="H29" s="23"/>
    </row>
    <row r="30" spans="1:8" s="24" customFormat="1" ht="12.75">
      <c r="A30" s="112"/>
      <c r="B30" s="113" t="s">
        <v>62</v>
      </c>
      <c r="C30" s="23"/>
      <c r="D30" s="23"/>
      <c r="E30" s="23"/>
      <c r="F30" s="23"/>
      <c r="G30" s="23"/>
      <c r="H30" s="23"/>
    </row>
    <row r="31" spans="1:8" s="24" customFormat="1" ht="12.75">
      <c r="A31" s="112"/>
      <c r="B31" s="113" t="s">
        <v>63</v>
      </c>
      <c r="D31" s="23"/>
      <c r="E31" s="23"/>
      <c r="F31" s="23"/>
      <c r="G31" s="23"/>
      <c r="H31" s="23"/>
    </row>
    <row r="32" spans="1:8" s="24" customFormat="1" ht="12.75">
      <c r="A32" s="112"/>
      <c r="B32" s="113" t="s">
        <v>64</v>
      </c>
      <c r="D32" s="23"/>
      <c r="E32" s="23"/>
      <c r="F32" s="23"/>
      <c r="G32" s="23"/>
      <c r="H32" s="23"/>
    </row>
    <row r="33" spans="1:8" s="24" customFormat="1" ht="12.75">
      <c r="A33" s="112"/>
      <c r="B33" s="113" t="s">
        <v>65</v>
      </c>
      <c r="D33" s="23"/>
      <c r="E33" s="23"/>
      <c r="F33" s="23"/>
      <c r="G33" s="23"/>
      <c r="H33" s="23"/>
    </row>
    <row r="34" spans="1:8" s="24" customFormat="1" ht="12.75">
      <c r="A34" s="112"/>
      <c r="B34" s="113" t="s">
        <v>66</v>
      </c>
      <c r="D34" s="23"/>
      <c r="E34" s="23"/>
      <c r="F34" s="23"/>
      <c r="G34" s="23"/>
      <c r="H34" s="23"/>
    </row>
    <row r="35" spans="1:8" s="24" customFormat="1" ht="13.5" thickBot="1">
      <c r="A35" s="112"/>
      <c r="B35" s="113" t="s">
        <v>67</v>
      </c>
      <c r="D35" s="23"/>
      <c r="E35" s="23"/>
      <c r="F35" s="23"/>
      <c r="G35" s="23"/>
      <c r="H35" s="23"/>
    </row>
    <row r="36" spans="1:8" s="24" customFormat="1" ht="13.5" thickBot="1">
      <c r="A36" s="136" t="s">
        <v>25</v>
      </c>
      <c r="B36" s="137"/>
      <c r="D36" s="23"/>
      <c r="E36" s="23"/>
      <c r="F36" s="23"/>
      <c r="G36" s="23"/>
      <c r="H36" s="23"/>
    </row>
    <row r="37" spans="1:8" s="24" customFormat="1" ht="12.75">
      <c r="A37" s="132"/>
      <c r="B37" s="133"/>
      <c r="D37" s="23"/>
      <c r="E37" s="23"/>
      <c r="F37" s="23"/>
      <c r="G37" s="23"/>
      <c r="H37" s="23"/>
    </row>
    <row r="38" spans="1:8" s="24" customFormat="1" ht="12.75">
      <c r="A38" s="132"/>
      <c r="B38" s="133"/>
      <c r="D38" s="23"/>
      <c r="E38" s="23"/>
      <c r="F38" s="23"/>
      <c r="G38" s="23"/>
      <c r="H38" s="23"/>
    </row>
    <row r="39" spans="1:8" s="24" customFormat="1" ht="12.75">
      <c r="A39" s="132"/>
      <c r="B39" s="133"/>
      <c r="D39" s="23"/>
      <c r="E39" s="23"/>
      <c r="F39" s="23"/>
      <c r="G39" s="23"/>
      <c r="H39" s="23"/>
    </row>
    <row r="40" spans="1:8" s="24" customFormat="1" ht="12.75">
      <c r="A40" s="132"/>
      <c r="B40" s="133"/>
      <c r="D40" s="23"/>
      <c r="E40" s="23"/>
      <c r="F40" s="23"/>
      <c r="G40" s="23"/>
      <c r="H40" s="23"/>
    </row>
    <row r="41" spans="1:8" s="24" customFormat="1" ht="12.75">
      <c r="A41" s="132"/>
      <c r="B41" s="133"/>
      <c r="D41" s="23"/>
      <c r="E41" s="23"/>
      <c r="F41" s="23"/>
      <c r="G41" s="23"/>
      <c r="H41" s="23"/>
    </row>
    <row r="42" spans="1:8" s="24" customFormat="1" ht="12.75">
      <c r="A42" s="132"/>
      <c r="B42" s="133"/>
      <c r="D42" s="23"/>
      <c r="E42" s="23"/>
      <c r="F42" s="23"/>
      <c r="G42" s="23"/>
      <c r="H42" s="23"/>
    </row>
    <row r="43" spans="1:8" s="24" customFormat="1" ht="12.75">
      <c r="A43" s="132"/>
      <c r="B43" s="133"/>
      <c r="D43" s="23"/>
      <c r="E43" s="23"/>
      <c r="F43" s="23"/>
      <c r="G43" s="23"/>
      <c r="H43" s="23"/>
    </row>
    <row r="44" spans="1:8" s="24" customFormat="1" ht="13.5" thickBot="1">
      <c r="A44" s="134"/>
      <c r="B44" s="135"/>
      <c r="D44" s="23"/>
      <c r="E44" s="23"/>
      <c r="F44" s="23"/>
      <c r="G44" s="23"/>
      <c r="H44" s="23"/>
    </row>
    <row r="45" ht="13.5" thickTop="1"/>
  </sheetData>
  <sheetProtection/>
  <mergeCells count="8">
    <mergeCell ref="A37:B44"/>
    <mergeCell ref="A36:B36"/>
    <mergeCell ref="A14:B14"/>
    <mergeCell ref="A1:B1"/>
    <mergeCell ref="A23:B23"/>
    <mergeCell ref="A12:B12"/>
    <mergeCell ref="A13:B13"/>
    <mergeCell ref="A15:B22"/>
  </mergeCells>
  <printOptions horizontalCentered="1" verticalCentered="1"/>
  <pageMargins left="0.74" right="0.54" top="0.71" bottom="0.68" header="0.5118110236220472" footer="0.5118110236220472"/>
  <pageSetup fitToHeight="1" fitToWidth="1" orientation="landscape" paperSize="9" scale="86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A45"/>
  <sheetViews>
    <sheetView tabSelected="1" zoomScale="80" zoomScaleNormal="80" zoomScalePageLayoutView="0" workbookViewId="0" topLeftCell="A1">
      <selection activeCell="G30" sqref="G30:H30"/>
    </sheetView>
  </sheetViews>
  <sheetFormatPr defaultColWidth="11.421875" defaultRowHeight="12.75"/>
  <cols>
    <col min="1" max="2" width="3.00390625" style="1" customWidth="1"/>
    <col min="3" max="3" width="5.7109375" style="14" customWidth="1"/>
    <col min="4" max="4" width="46.140625" style="2" customWidth="1"/>
    <col min="5" max="5" width="98.8515625" style="1" customWidth="1"/>
    <col min="6" max="6" width="5.00390625" style="17" bestFit="1" customWidth="1"/>
    <col min="7" max="10" width="3.7109375" style="6" customWidth="1"/>
    <col min="11" max="11" width="4.00390625" style="9" customWidth="1"/>
    <col min="12" max="12" width="21.140625" style="10" customWidth="1"/>
    <col min="13" max="13" width="4.421875" style="35" customWidth="1"/>
    <col min="14" max="14" width="11.00390625" style="83" customWidth="1"/>
    <col min="15" max="15" width="11.00390625" style="71" customWidth="1"/>
    <col min="16" max="16" width="11.00390625" style="78" customWidth="1"/>
    <col min="17" max="18" width="11.00390625" style="80" customWidth="1"/>
    <col min="19" max="19" width="6.421875" style="85" customWidth="1"/>
    <col min="20" max="20" width="11.421875" style="70" customWidth="1"/>
    <col min="21" max="21" width="34.421875" style="38" customWidth="1"/>
    <col min="22" max="27" width="11.421875" style="38" customWidth="1"/>
    <col min="28" max="16384" width="11.421875" style="1" customWidth="1"/>
  </cols>
  <sheetData>
    <row r="1" spans="3:27" s="118" customFormat="1" ht="17.25">
      <c r="C1" s="116" t="str">
        <f>Identification!B2</f>
        <v>Baccalauréat Professionnel Technicien d'Usinage</v>
      </c>
      <c r="D1" s="117"/>
      <c r="F1" s="119">
        <f>Identification!B3</f>
        <v>0</v>
      </c>
      <c r="G1" s="120"/>
      <c r="H1" s="121"/>
      <c r="I1" s="122"/>
      <c r="J1" s="122"/>
      <c r="K1" s="123"/>
      <c r="L1" s="124"/>
      <c r="M1" s="125"/>
      <c r="N1" s="126"/>
      <c r="O1" s="127"/>
      <c r="P1" s="126"/>
      <c r="Q1" s="128"/>
      <c r="R1" s="128"/>
      <c r="S1" s="129"/>
      <c r="T1" s="130"/>
      <c r="U1" s="131"/>
      <c r="V1" s="131"/>
      <c r="W1" s="131"/>
      <c r="X1" s="131"/>
      <c r="Y1" s="131"/>
      <c r="Z1" s="131"/>
      <c r="AA1" s="131"/>
    </row>
    <row r="2" spans="3:19" ht="12.75">
      <c r="C2" s="1"/>
      <c r="D2" s="1"/>
      <c r="E2" s="34" t="s">
        <v>54</v>
      </c>
      <c r="F2" s="155" t="str">
        <f>Identification!B9</f>
        <v>Alain</v>
      </c>
      <c r="G2" s="155"/>
      <c r="H2" s="155"/>
      <c r="I2" s="155"/>
      <c r="J2" s="155"/>
      <c r="M2" s="34" t="s">
        <v>12</v>
      </c>
      <c r="N2" s="147" t="s">
        <v>52</v>
      </c>
      <c r="O2" s="148" t="s">
        <v>13</v>
      </c>
      <c r="P2" s="147" t="s">
        <v>50</v>
      </c>
      <c r="Q2" s="149" t="s">
        <v>51</v>
      </c>
      <c r="R2" s="149" t="s">
        <v>49</v>
      </c>
      <c r="S2" s="150"/>
    </row>
    <row r="3" spans="3:19" ht="13.5" thickBot="1">
      <c r="C3" s="156" t="s">
        <v>101</v>
      </c>
      <c r="D3" s="156"/>
      <c r="E3" s="21" t="s">
        <v>33</v>
      </c>
      <c r="F3" s="16" t="s">
        <v>16</v>
      </c>
      <c r="G3" s="37">
        <v>0</v>
      </c>
      <c r="H3" s="37">
        <v>1</v>
      </c>
      <c r="I3" s="37">
        <v>2</v>
      </c>
      <c r="J3" s="37">
        <v>3</v>
      </c>
      <c r="M3" s="79" t="s">
        <v>11</v>
      </c>
      <c r="N3" s="147"/>
      <c r="O3" s="148"/>
      <c r="P3" s="147"/>
      <c r="Q3" s="149"/>
      <c r="R3" s="149"/>
      <c r="S3" s="150"/>
    </row>
    <row r="4" spans="3:19" ht="18" customHeight="1" thickBot="1">
      <c r="C4" s="159" t="s">
        <v>43</v>
      </c>
      <c r="D4" s="160"/>
      <c r="E4" s="160"/>
      <c r="F4" s="160"/>
      <c r="G4" s="160"/>
      <c r="H4" s="160"/>
      <c r="I4" s="160"/>
      <c r="J4" s="161"/>
      <c r="K4" s="106"/>
      <c r="L4" s="72"/>
      <c r="M4" s="73">
        <v>0.6</v>
      </c>
      <c r="N4" s="86">
        <f>SUM(M5:M19)</f>
        <v>1</v>
      </c>
      <c r="O4" s="87">
        <f>IF(P4=1,SUMPRODUCT(O5:O12,P5:P12)/SUMPRODUCT(M5:M12,P5:P12),0)</f>
        <v>10</v>
      </c>
      <c r="P4" s="88">
        <f>IF(SUM(P5:P19)=0,0,1)</f>
        <v>1</v>
      </c>
      <c r="Q4" s="89"/>
      <c r="R4" s="89">
        <f>SUM(R5:R19)</f>
        <v>0.6</v>
      </c>
      <c r="S4" s="90"/>
    </row>
    <row r="5" spans="3:20" ht="16.5" customHeight="1">
      <c r="C5" s="166" t="s">
        <v>68</v>
      </c>
      <c r="D5" s="191" t="s">
        <v>37</v>
      </c>
      <c r="E5" s="75" t="s">
        <v>80</v>
      </c>
      <c r="F5" s="49" t="s">
        <v>16</v>
      </c>
      <c r="G5" s="50"/>
      <c r="H5" s="50"/>
      <c r="I5" s="50"/>
      <c r="J5" s="51"/>
      <c r="K5" s="103">
        <f>(IF(P5&gt;1,"◄",""))</f>
      </c>
      <c r="L5" s="11"/>
      <c r="M5" s="35">
        <v>0.05</v>
      </c>
      <c r="O5" s="71">
        <f aca="true" t="shared" si="0" ref="O5:O12">(IF(H5&lt;&gt;"",1/3,0)+IF(I5&lt;&gt;"",2/3,0)+IF(J5&lt;&gt;"",1,0))*M5*20</f>
        <v>0</v>
      </c>
      <c r="P5" s="78">
        <f>IF(F5="",IF(G5&lt;&gt;"",1,0)+IF(H5&lt;&gt;"",1,0)+IF(I5&lt;&gt;"",1,0)+IF(J5&lt;&gt;"",1,0),0)</f>
        <v>0</v>
      </c>
      <c r="Q5" s="82">
        <f aca="true" t="shared" si="1" ref="Q5:Q12">IF(F5&lt;&gt;"",0,(IF(G5&lt;&gt;"",0.02,(O5/(M5*20)))))</f>
        <v>0</v>
      </c>
      <c r="R5" s="80">
        <f aca="true" t="shared" si="2" ref="R5:R12">IF(F5&lt;&gt;"",0,M5)</f>
        <v>0</v>
      </c>
      <c r="S5" s="85">
        <f>IF(K5&lt;&gt;"",1,0)</f>
        <v>0</v>
      </c>
      <c r="T5" s="77"/>
    </row>
    <row r="6" spans="3:19" ht="30">
      <c r="C6" s="162"/>
      <c r="D6" s="192"/>
      <c r="E6" s="42" t="s">
        <v>78</v>
      </c>
      <c r="F6" s="52"/>
      <c r="G6" s="53"/>
      <c r="H6" s="53" t="s">
        <v>30</v>
      </c>
      <c r="I6" s="53"/>
      <c r="J6" s="54"/>
      <c r="K6" s="103">
        <f aca="true" t="shared" si="3" ref="K6:K28">(IF(P6&gt;1,"◄",""))</f>
      </c>
      <c r="L6" s="11"/>
      <c r="M6" s="35">
        <v>0.1</v>
      </c>
      <c r="O6" s="71">
        <f t="shared" si="0"/>
        <v>0.6666666666666666</v>
      </c>
      <c r="P6" s="78">
        <f aca="true" t="shared" si="4" ref="P6:P12">IF(F6="",IF(G6&lt;&gt;"",1,0)+IF(H6&lt;&gt;"",1,0)+IF(I6&lt;&gt;"",1,0)+IF(J6&lt;&gt;"",1,0),0)</f>
        <v>1</v>
      </c>
      <c r="Q6" s="80">
        <f t="shared" si="1"/>
        <v>0.3333333333333333</v>
      </c>
      <c r="R6" s="80">
        <f t="shared" si="2"/>
        <v>0.1</v>
      </c>
      <c r="S6" s="85">
        <f aca="true" t="shared" si="5" ref="S6:S12">IF(K6&lt;&gt;"",1,0)</f>
        <v>0</v>
      </c>
    </row>
    <row r="7" spans="3:19" ht="13.5" customHeight="1">
      <c r="C7" s="162" t="s">
        <v>69</v>
      </c>
      <c r="D7" s="203" t="s">
        <v>38</v>
      </c>
      <c r="E7" s="43" t="s">
        <v>79</v>
      </c>
      <c r="F7" s="55"/>
      <c r="G7" s="56"/>
      <c r="H7" s="56"/>
      <c r="I7" s="56"/>
      <c r="J7" s="57" t="s">
        <v>30</v>
      </c>
      <c r="K7" s="103">
        <f t="shared" si="3"/>
      </c>
      <c r="L7" s="11"/>
      <c r="M7" s="35">
        <v>0.05</v>
      </c>
      <c r="O7" s="71">
        <f t="shared" si="0"/>
        <v>1</v>
      </c>
      <c r="P7" s="78">
        <f t="shared" si="4"/>
        <v>1</v>
      </c>
      <c r="Q7" s="80">
        <f t="shared" si="1"/>
        <v>1</v>
      </c>
      <c r="R7" s="80">
        <f t="shared" si="2"/>
        <v>0.05</v>
      </c>
      <c r="S7" s="85">
        <f t="shared" si="5"/>
        <v>0</v>
      </c>
    </row>
    <row r="8" spans="3:19" ht="15.75" customHeight="1">
      <c r="C8" s="162"/>
      <c r="D8" s="204"/>
      <c r="E8" s="44" t="s">
        <v>81</v>
      </c>
      <c r="F8" s="52"/>
      <c r="G8" s="53"/>
      <c r="H8" s="53"/>
      <c r="I8" s="53" t="s">
        <v>30</v>
      </c>
      <c r="J8" s="54"/>
      <c r="K8" s="103">
        <f t="shared" si="3"/>
      </c>
      <c r="L8" s="11"/>
      <c r="M8" s="35">
        <v>0.1</v>
      </c>
      <c r="O8" s="71">
        <f t="shared" si="0"/>
        <v>1.3333333333333333</v>
      </c>
      <c r="P8" s="78">
        <f t="shared" si="4"/>
        <v>1</v>
      </c>
      <c r="Q8" s="80">
        <f t="shared" si="1"/>
        <v>0.6666666666666666</v>
      </c>
      <c r="R8" s="80">
        <f t="shared" si="2"/>
        <v>0.1</v>
      </c>
      <c r="S8" s="85">
        <f t="shared" si="5"/>
        <v>0</v>
      </c>
    </row>
    <row r="9" spans="3:19" ht="15.75" customHeight="1">
      <c r="C9" s="162"/>
      <c r="D9" s="205"/>
      <c r="E9" s="43" t="s">
        <v>82</v>
      </c>
      <c r="F9" s="58" t="s">
        <v>16</v>
      </c>
      <c r="G9" s="59"/>
      <c r="H9" s="59"/>
      <c r="I9" s="59"/>
      <c r="J9" s="57"/>
      <c r="K9" s="103">
        <f t="shared" si="3"/>
      </c>
      <c r="L9" s="11"/>
      <c r="M9" s="35">
        <v>0.05</v>
      </c>
      <c r="O9" s="71">
        <f t="shared" si="0"/>
        <v>0</v>
      </c>
      <c r="P9" s="78">
        <f t="shared" si="4"/>
        <v>0</v>
      </c>
      <c r="Q9" s="80">
        <f t="shared" si="1"/>
        <v>0</v>
      </c>
      <c r="R9" s="80">
        <f t="shared" si="2"/>
        <v>0</v>
      </c>
      <c r="S9" s="85">
        <f t="shared" si="5"/>
        <v>0</v>
      </c>
    </row>
    <row r="10" spans="3:19" ht="15.75" customHeight="1">
      <c r="C10" s="162" t="s">
        <v>70</v>
      </c>
      <c r="D10" s="206" t="s">
        <v>39</v>
      </c>
      <c r="E10" s="42" t="s">
        <v>83</v>
      </c>
      <c r="F10" s="60" t="s">
        <v>16</v>
      </c>
      <c r="G10" s="53"/>
      <c r="H10" s="53"/>
      <c r="I10" s="53"/>
      <c r="J10" s="54"/>
      <c r="K10" s="103">
        <f t="shared" si="3"/>
      </c>
      <c r="L10" s="11"/>
      <c r="M10" s="35">
        <v>0.05</v>
      </c>
      <c r="O10" s="71">
        <f t="shared" si="0"/>
        <v>0</v>
      </c>
      <c r="P10" s="78">
        <f t="shared" si="4"/>
        <v>0</v>
      </c>
      <c r="Q10" s="80">
        <f t="shared" si="1"/>
        <v>0</v>
      </c>
      <c r="R10" s="80">
        <f t="shared" si="2"/>
        <v>0</v>
      </c>
      <c r="S10" s="85">
        <f t="shared" si="5"/>
        <v>0</v>
      </c>
    </row>
    <row r="11" spans="3:19" ht="15.75" customHeight="1">
      <c r="C11" s="162"/>
      <c r="D11" s="192"/>
      <c r="E11" s="41" t="s">
        <v>84</v>
      </c>
      <c r="F11" s="61"/>
      <c r="G11" s="59" t="s">
        <v>30</v>
      </c>
      <c r="H11" s="59"/>
      <c r="I11" s="59"/>
      <c r="J11" s="57"/>
      <c r="K11" s="103">
        <f t="shared" si="3"/>
      </c>
      <c r="L11" s="11"/>
      <c r="M11" s="35">
        <v>0.05</v>
      </c>
      <c r="O11" s="71">
        <f t="shared" si="0"/>
        <v>0</v>
      </c>
      <c r="P11" s="78">
        <f t="shared" si="4"/>
        <v>1</v>
      </c>
      <c r="Q11" s="80">
        <f t="shared" si="1"/>
        <v>0.02</v>
      </c>
      <c r="R11" s="80">
        <f t="shared" si="2"/>
        <v>0.05</v>
      </c>
      <c r="S11" s="85">
        <f t="shared" si="5"/>
        <v>0</v>
      </c>
    </row>
    <row r="12" spans="3:19" ht="15.75" customHeight="1">
      <c r="C12" s="162" t="s">
        <v>71</v>
      </c>
      <c r="D12" s="203" t="s">
        <v>40</v>
      </c>
      <c r="E12" s="42" t="s">
        <v>85</v>
      </c>
      <c r="F12" s="60" t="s">
        <v>53</v>
      </c>
      <c r="G12" s="53"/>
      <c r="H12" s="53"/>
      <c r="I12" s="53"/>
      <c r="J12" s="54"/>
      <c r="K12" s="103">
        <f t="shared" si="3"/>
      </c>
      <c r="L12" s="11"/>
      <c r="M12" s="35">
        <v>0.05</v>
      </c>
      <c r="N12" s="84"/>
      <c r="O12" s="71">
        <f t="shared" si="0"/>
        <v>0</v>
      </c>
      <c r="P12" s="78">
        <f t="shared" si="4"/>
        <v>0</v>
      </c>
      <c r="Q12" s="80">
        <f t="shared" si="1"/>
        <v>0</v>
      </c>
      <c r="R12" s="80">
        <f t="shared" si="2"/>
        <v>0</v>
      </c>
      <c r="S12" s="85">
        <f t="shared" si="5"/>
        <v>0</v>
      </c>
    </row>
    <row r="13" spans="3:19" ht="30" customHeight="1">
      <c r="C13" s="162"/>
      <c r="D13" s="205"/>
      <c r="E13" s="41" t="s">
        <v>86</v>
      </c>
      <c r="F13" s="91"/>
      <c r="G13" s="92"/>
      <c r="H13" s="92" t="s">
        <v>30</v>
      </c>
      <c r="I13" s="93"/>
      <c r="J13" s="94"/>
      <c r="K13" s="103">
        <f aca="true" t="shared" si="6" ref="K13:K19">(IF(P13&gt;1,"◄",""))</f>
      </c>
      <c r="L13" s="11"/>
      <c r="M13" s="35">
        <v>0.05</v>
      </c>
      <c r="O13" s="71">
        <f aca="true" t="shared" si="7" ref="O13:O19">(IF(H13&lt;&gt;"",1/3,0)+IF(I13&lt;&gt;"",2/3,0)+IF(J13&lt;&gt;"",1,0))*M13*20</f>
        <v>0.3333333333333333</v>
      </c>
      <c r="P13" s="78">
        <f aca="true" t="shared" si="8" ref="P13:P19">IF(F13="",IF(G13&lt;&gt;"",1,0)+IF(H13&lt;&gt;"",1,0)+IF(I13&lt;&gt;"",1,0)+IF(J13&lt;&gt;"",1,0),0)</f>
        <v>1</v>
      </c>
      <c r="Q13" s="80">
        <f aca="true" t="shared" si="9" ref="Q13:Q19">IF(F13&lt;&gt;"",0,(IF(G13&lt;&gt;"",0.02,(O13/(M13*20)))))</f>
        <v>0.3333333333333333</v>
      </c>
      <c r="R13" s="80">
        <f aca="true" t="shared" si="10" ref="R13:R19">IF(F13&lt;&gt;"",0,M13)</f>
        <v>0.05</v>
      </c>
      <c r="S13" s="85">
        <f aca="true" t="shared" si="11" ref="S13:S19">IF(K13&lt;&gt;"",1,0)</f>
        <v>0</v>
      </c>
    </row>
    <row r="14" spans="3:19" ht="15" customHeight="1">
      <c r="C14" s="197" t="s">
        <v>72</v>
      </c>
      <c r="D14" s="193" t="s">
        <v>46</v>
      </c>
      <c r="E14" s="47" t="s">
        <v>87</v>
      </c>
      <c r="F14" s="60" t="s">
        <v>16</v>
      </c>
      <c r="G14" s="62"/>
      <c r="H14" s="62"/>
      <c r="I14" s="62"/>
      <c r="J14" s="63"/>
      <c r="K14" s="103">
        <f>(IF(P14&gt;1,"◄",""))</f>
      </c>
      <c r="L14" s="11"/>
      <c r="M14" s="35">
        <v>0.1</v>
      </c>
      <c r="O14" s="71">
        <f>(IF(H14&lt;&gt;"",1/3,0)+IF(I14&lt;&gt;"",2/3,0)+IF(J14&lt;&gt;"",1,0))*M14*20</f>
        <v>0</v>
      </c>
      <c r="P14" s="78">
        <f t="shared" si="8"/>
        <v>0</v>
      </c>
      <c r="Q14" s="80">
        <f>IF(F14&lt;&gt;"",0,(IF(G14&lt;&gt;"",0.02,(O14/(M14*20)))))</f>
        <v>0</v>
      </c>
      <c r="R14" s="80">
        <f>IF(F14&lt;&gt;"",0,M14)</f>
        <v>0</v>
      </c>
      <c r="S14" s="85">
        <f t="shared" si="11"/>
        <v>0</v>
      </c>
    </row>
    <row r="15" spans="3:19" ht="15" customHeight="1">
      <c r="C15" s="197"/>
      <c r="D15" s="194"/>
      <c r="E15" s="76" t="s">
        <v>88</v>
      </c>
      <c r="F15" s="61" t="s">
        <v>16</v>
      </c>
      <c r="G15" s="64"/>
      <c r="H15" s="64"/>
      <c r="I15" s="64"/>
      <c r="J15" s="66"/>
      <c r="K15" s="103">
        <f>(IF(P15&gt;1,"◄",""))</f>
      </c>
      <c r="L15" s="11"/>
      <c r="M15" s="35">
        <v>0.1</v>
      </c>
      <c r="N15" s="84"/>
      <c r="O15" s="71">
        <f>(IF(H15&lt;&gt;"",1/3,0)+IF(I15&lt;&gt;"",2/3,0)+IF(J15&lt;&gt;"",1,0))*M15*20</f>
        <v>0</v>
      </c>
      <c r="P15" s="78">
        <f t="shared" si="8"/>
        <v>0</v>
      </c>
      <c r="Q15" s="80">
        <f>IF(F15&lt;&gt;"",0,(IF(G15&lt;&gt;"",0.02,(O15/(M15*20)))))</f>
        <v>0</v>
      </c>
      <c r="R15" s="80">
        <f>IF(F15&lt;&gt;"",0,M15)</f>
        <v>0</v>
      </c>
      <c r="S15" s="85">
        <f t="shared" si="11"/>
        <v>0</v>
      </c>
    </row>
    <row r="16" spans="3:19" ht="15.75" customHeight="1">
      <c r="C16" s="162" t="s">
        <v>73</v>
      </c>
      <c r="D16" s="206" t="s">
        <v>41</v>
      </c>
      <c r="E16" s="45" t="s">
        <v>89</v>
      </c>
      <c r="F16" s="97"/>
      <c r="G16" s="98"/>
      <c r="H16" s="98"/>
      <c r="I16" s="99" t="s">
        <v>30</v>
      </c>
      <c r="J16" s="100"/>
      <c r="K16" s="103">
        <f t="shared" si="6"/>
      </c>
      <c r="L16" s="11"/>
      <c r="M16" s="35">
        <v>0.1</v>
      </c>
      <c r="O16" s="71">
        <f t="shared" si="7"/>
        <v>1.3333333333333333</v>
      </c>
      <c r="P16" s="78">
        <f t="shared" si="8"/>
        <v>1</v>
      </c>
      <c r="Q16" s="80">
        <f t="shared" si="9"/>
        <v>0.6666666666666666</v>
      </c>
      <c r="R16" s="80">
        <f t="shared" si="10"/>
        <v>0.1</v>
      </c>
      <c r="S16" s="85">
        <f t="shared" si="11"/>
        <v>0</v>
      </c>
    </row>
    <row r="17" spans="3:19" ht="15.75" customHeight="1">
      <c r="C17" s="162"/>
      <c r="D17" s="192"/>
      <c r="E17" s="43" t="s">
        <v>90</v>
      </c>
      <c r="F17" s="91"/>
      <c r="G17" s="92"/>
      <c r="H17" s="92" t="s">
        <v>30</v>
      </c>
      <c r="I17" s="93"/>
      <c r="J17" s="95"/>
      <c r="K17" s="103">
        <f t="shared" si="6"/>
      </c>
      <c r="L17" s="11"/>
      <c r="M17" s="35">
        <v>0.05</v>
      </c>
      <c r="O17" s="71">
        <f t="shared" si="7"/>
        <v>0.3333333333333333</v>
      </c>
      <c r="P17" s="78">
        <f t="shared" si="8"/>
        <v>1</v>
      </c>
      <c r="Q17" s="80">
        <f t="shared" si="9"/>
        <v>0.3333333333333333</v>
      </c>
      <c r="R17" s="80">
        <f t="shared" si="10"/>
        <v>0.05</v>
      </c>
      <c r="S17" s="85">
        <f t="shared" si="11"/>
        <v>0</v>
      </c>
    </row>
    <row r="18" spans="3:19" ht="15.75" customHeight="1">
      <c r="C18" s="162" t="s">
        <v>74</v>
      </c>
      <c r="D18" s="206" t="s">
        <v>42</v>
      </c>
      <c r="E18" s="44" t="s">
        <v>91</v>
      </c>
      <c r="F18" s="97"/>
      <c r="G18" s="98"/>
      <c r="H18" s="98"/>
      <c r="I18" s="99" t="s">
        <v>30</v>
      </c>
      <c r="J18" s="100"/>
      <c r="K18" s="103">
        <f t="shared" si="6"/>
      </c>
      <c r="L18" s="11"/>
      <c r="M18" s="35">
        <v>0.05</v>
      </c>
      <c r="O18" s="71">
        <f t="shared" si="7"/>
        <v>0.6666666666666666</v>
      </c>
      <c r="P18" s="78">
        <f t="shared" si="8"/>
        <v>1</v>
      </c>
      <c r="Q18" s="80">
        <f t="shared" si="9"/>
        <v>0.6666666666666666</v>
      </c>
      <c r="R18" s="80">
        <f t="shared" si="10"/>
        <v>0.05</v>
      </c>
      <c r="S18" s="85">
        <f t="shared" si="11"/>
        <v>0</v>
      </c>
    </row>
    <row r="19" spans="3:19" ht="15.75" customHeight="1" thickBot="1">
      <c r="C19" s="163"/>
      <c r="D19" s="191"/>
      <c r="E19" s="48" t="s">
        <v>92</v>
      </c>
      <c r="F19" s="107"/>
      <c r="G19" s="108"/>
      <c r="H19" s="108" t="s">
        <v>30</v>
      </c>
      <c r="I19" s="108"/>
      <c r="J19" s="109"/>
      <c r="K19" s="103">
        <f t="shared" si="6"/>
      </c>
      <c r="L19" s="11"/>
      <c r="M19" s="35">
        <v>0.05</v>
      </c>
      <c r="O19" s="71">
        <f t="shared" si="7"/>
        <v>0.3333333333333333</v>
      </c>
      <c r="P19" s="78">
        <f t="shared" si="8"/>
        <v>1</v>
      </c>
      <c r="Q19" s="80">
        <f t="shared" si="9"/>
        <v>0.3333333333333333</v>
      </c>
      <c r="R19" s="80">
        <f t="shared" si="10"/>
        <v>0.05</v>
      </c>
      <c r="S19" s="85">
        <f t="shared" si="11"/>
        <v>0</v>
      </c>
    </row>
    <row r="20" spans="3:19" ht="19.5" customHeight="1" thickBot="1">
      <c r="C20" s="188" t="s">
        <v>44</v>
      </c>
      <c r="D20" s="189"/>
      <c r="E20" s="189"/>
      <c r="F20" s="189"/>
      <c r="G20" s="189"/>
      <c r="H20" s="189"/>
      <c r="I20" s="189"/>
      <c r="J20" s="190"/>
      <c r="K20" s="106"/>
      <c r="L20" s="74"/>
      <c r="M20" s="73">
        <v>0.4</v>
      </c>
      <c r="N20" s="86">
        <f>SUM(M21:M28)</f>
        <v>1</v>
      </c>
      <c r="O20" s="87">
        <f>IF(P20=1,SUMPRODUCT(O21:O23,P21:P23)/SUMPRODUCT(M21:M23,P21:P23),0)</f>
        <v>11.111111111111112</v>
      </c>
      <c r="P20" s="88">
        <f>IF(SUM(P21:P23)=0,0,1)</f>
        <v>1</v>
      </c>
      <c r="Q20" s="89"/>
      <c r="R20" s="89">
        <f>SUM(R21:R28)</f>
        <v>0.9</v>
      </c>
      <c r="S20" s="90"/>
    </row>
    <row r="21" spans="3:19" ht="15" customHeight="1">
      <c r="C21" s="196" t="s">
        <v>75</v>
      </c>
      <c r="D21" s="191" t="s">
        <v>45</v>
      </c>
      <c r="E21" s="68" t="s">
        <v>93</v>
      </c>
      <c r="F21" s="110"/>
      <c r="G21" s="111"/>
      <c r="H21" s="111"/>
      <c r="I21" s="111"/>
      <c r="J21" s="100" t="s">
        <v>30</v>
      </c>
      <c r="K21" s="103">
        <f>(IF(P21&gt;1,"◄",""))</f>
      </c>
      <c r="L21" s="11"/>
      <c r="M21" s="35">
        <v>0.15</v>
      </c>
      <c r="O21" s="71">
        <f aca="true" t="shared" si="12" ref="O21:O28">(IF(H21&lt;&gt;"",1/3,0)+IF(I21&lt;&gt;"",2/3,0)+IF(J21&lt;&gt;"",1,0))*M21*20</f>
        <v>3</v>
      </c>
      <c r="P21" s="78">
        <f aca="true" t="shared" si="13" ref="P21:P28">IF(F21="",IF(G21&lt;&gt;"",1,0)+IF(H21&lt;&gt;"",1,0)+IF(I21&lt;&gt;"",1,0)+IF(J21&lt;&gt;"",1,0),0)</f>
        <v>1</v>
      </c>
      <c r="Q21" s="80">
        <f aca="true" t="shared" si="14" ref="Q21:Q28">IF(F21&lt;&gt;"",0,(IF(G21&lt;&gt;"",0.02,(O21/(M21*20)))))</f>
        <v>1</v>
      </c>
      <c r="R21" s="80">
        <f aca="true" t="shared" si="15" ref="R21:R28">IF(F21&lt;&gt;"",0,M21)</f>
        <v>0.15</v>
      </c>
      <c r="S21" s="85">
        <f aca="true" t="shared" si="16" ref="S21:S28">IF(K21&lt;&gt;"",1,0)</f>
        <v>0</v>
      </c>
    </row>
    <row r="22" spans="3:19" ht="15" customHeight="1">
      <c r="C22" s="197"/>
      <c r="D22" s="191"/>
      <c r="E22" s="67" t="s">
        <v>94</v>
      </c>
      <c r="F22" s="96"/>
      <c r="G22" s="92" t="s">
        <v>30</v>
      </c>
      <c r="H22" s="92"/>
      <c r="I22" s="92"/>
      <c r="J22" s="94"/>
      <c r="K22" s="103">
        <f>(IF(P22&gt;1,"◄",""))</f>
      </c>
      <c r="L22" s="11"/>
      <c r="M22" s="35">
        <v>0.15</v>
      </c>
      <c r="O22" s="71">
        <f t="shared" si="12"/>
        <v>0</v>
      </c>
      <c r="P22" s="78">
        <f t="shared" si="13"/>
        <v>1</v>
      </c>
      <c r="Q22" s="80">
        <f t="shared" si="14"/>
        <v>0.02</v>
      </c>
      <c r="R22" s="80">
        <f t="shared" si="15"/>
        <v>0.15</v>
      </c>
      <c r="S22" s="85">
        <f t="shared" si="16"/>
        <v>0</v>
      </c>
    </row>
    <row r="23" spans="3:19" ht="15" customHeight="1">
      <c r="C23" s="197"/>
      <c r="D23" s="192"/>
      <c r="E23" s="68" t="s">
        <v>95</v>
      </c>
      <c r="F23" s="101"/>
      <c r="G23" s="98"/>
      <c r="H23" s="98"/>
      <c r="I23" s="98" t="s">
        <v>30</v>
      </c>
      <c r="J23" s="102"/>
      <c r="K23" s="103">
        <f>(IF(P23&gt;1,"◄",""))</f>
      </c>
      <c r="L23" s="11"/>
      <c r="M23" s="35">
        <v>0.15</v>
      </c>
      <c r="O23" s="71">
        <f t="shared" si="12"/>
        <v>1.9999999999999998</v>
      </c>
      <c r="P23" s="78">
        <f t="shared" si="13"/>
        <v>1</v>
      </c>
      <c r="Q23" s="80">
        <f t="shared" si="14"/>
        <v>0.6666666666666666</v>
      </c>
      <c r="R23" s="80">
        <f t="shared" si="15"/>
        <v>0.15</v>
      </c>
      <c r="S23" s="85">
        <f t="shared" si="16"/>
        <v>0</v>
      </c>
    </row>
    <row r="24" spans="3:19" ht="16.5" customHeight="1">
      <c r="C24" s="197" t="s">
        <v>76</v>
      </c>
      <c r="D24" s="193" t="s">
        <v>47</v>
      </c>
      <c r="E24" s="46" t="s">
        <v>96</v>
      </c>
      <c r="F24" s="69"/>
      <c r="G24" s="64"/>
      <c r="H24" s="64"/>
      <c r="I24" s="64"/>
      <c r="J24" s="66" t="s">
        <v>30</v>
      </c>
      <c r="K24" s="103">
        <f t="shared" si="3"/>
      </c>
      <c r="L24" s="11"/>
      <c r="M24" s="35">
        <v>0.1</v>
      </c>
      <c r="O24" s="71">
        <f t="shared" si="12"/>
        <v>2</v>
      </c>
      <c r="P24" s="78">
        <f t="shared" si="13"/>
        <v>1</v>
      </c>
      <c r="Q24" s="80">
        <f t="shared" si="14"/>
        <v>1</v>
      </c>
      <c r="R24" s="80">
        <f t="shared" si="15"/>
        <v>0.1</v>
      </c>
      <c r="S24" s="85">
        <f t="shared" si="16"/>
        <v>0</v>
      </c>
    </row>
    <row r="25" spans="3:19" ht="15" customHeight="1">
      <c r="C25" s="197"/>
      <c r="D25" s="195"/>
      <c r="E25" s="47" t="s">
        <v>97</v>
      </c>
      <c r="F25" s="65"/>
      <c r="G25" s="62"/>
      <c r="H25" s="62" t="s">
        <v>30</v>
      </c>
      <c r="I25" s="62"/>
      <c r="J25" s="63"/>
      <c r="K25" s="103">
        <f t="shared" si="3"/>
      </c>
      <c r="L25" s="11"/>
      <c r="M25" s="35">
        <v>0.2</v>
      </c>
      <c r="O25" s="71">
        <f t="shared" si="12"/>
        <v>1.3333333333333333</v>
      </c>
      <c r="P25" s="78">
        <f t="shared" si="13"/>
        <v>1</v>
      </c>
      <c r="Q25" s="80">
        <f t="shared" si="14"/>
        <v>0.3333333333333333</v>
      </c>
      <c r="R25" s="80">
        <f t="shared" si="15"/>
        <v>0.2</v>
      </c>
      <c r="S25" s="85">
        <f t="shared" si="16"/>
        <v>0</v>
      </c>
    </row>
    <row r="26" spans="3:19" ht="15" customHeight="1">
      <c r="C26" s="197"/>
      <c r="D26" s="195"/>
      <c r="E26" s="46" t="s">
        <v>98</v>
      </c>
      <c r="F26" s="69"/>
      <c r="G26" s="64"/>
      <c r="H26" s="64"/>
      <c r="I26" s="64" t="s">
        <v>30</v>
      </c>
      <c r="J26" s="66"/>
      <c r="K26" s="103">
        <f t="shared" si="3"/>
      </c>
      <c r="L26" s="11"/>
      <c r="M26" s="35">
        <v>0.15</v>
      </c>
      <c r="O26" s="71">
        <f t="shared" si="12"/>
        <v>1.9999999999999998</v>
      </c>
      <c r="P26" s="78">
        <f t="shared" si="13"/>
        <v>1</v>
      </c>
      <c r="Q26" s="80">
        <f t="shared" si="14"/>
        <v>0.6666666666666666</v>
      </c>
      <c r="R26" s="80">
        <f t="shared" si="15"/>
        <v>0.15</v>
      </c>
      <c r="S26" s="85">
        <f t="shared" si="16"/>
        <v>0</v>
      </c>
    </row>
    <row r="27" spans="3:19" ht="31.5" customHeight="1">
      <c r="C27" s="197"/>
      <c r="D27" s="194"/>
      <c r="E27" s="47" t="s">
        <v>99</v>
      </c>
      <c r="F27" s="65" t="s">
        <v>16</v>
      </c>
      <c r="G27" s="62"/>
      <c r="H27" s="62"/>
      <c r="I27" s="62"/>
      <c r="J27" s="63"/>
      <c r="K27" s="103">
        <f t="shared" si="3"/>
      </c>
      <c r="L27" s="11"/>
      <c r="M27" s="35">
        <v>0.05</v>
      </c>
      <c r="O27" s="71">
        <f t="shared" si="12"/>
        <v>0</v>
      </c>
      <c r="P27" s="78">
        <f t="shared" si="13"/>
        <v>0</v>
      </c>
      <c r="Q27" s="80">
        <f t="shared" si="14"/>
        <v>0</v>
      </c>
      <c r="R27" s="80">
        <f t="shared" si="15"/>
        <v>0</v>
      </c>
      <c r="S27" s="85">
        <f t="shared" si="16"/>
        <v>0</v>
      </c>
    </row>
    <row r="28" spans="3:19" ht="15" customHeight="1">
      <c r="C28" s="115" t="s">
        <v>77</v>
      </c>
      <c r="D28" s="43" t="s">
        <v>48</v>
      </c>
      <c r="E28" s="46" t="s">
        <v>100</v>
      </c>
      <c r="F28" s="69" t="s">
        <v>16</v>
      </c>
      <c r="G28" s="64"/>
      <c r="H28" s="64"/>
      <c r="I28" s="64"/>
      <c r="J28" s="66"/>
      <c r="K28" s="103">
        <f t="shared" si="3"/>
      </c>
      <c r="L28" s="11"/>
      <c r="M28" s="35">
        <v>0.05</v>
      </c>
      <c r="O28" s="71">
        <f t="shared" si="12"/>
        <v>0</v>
      </c>
      <c r="P28" s="78">
        <f t="shared" si="13"/>
        <v>0</v>
      </c>
      <c r="Q28" s="80">
        <f t="shared" si="14"/>
        <v>0</v>
      </c>
      <c r="R28" s="80">
        <f t="shared" si="15"/>
        <v>0</v>
      </c>
      <c r="S28" s="85">
        <f t="shared" si="16"/>
        <v>0</v>
      </c>
    </row>
    <row r="29" spans="5:19" ht="12.75">
      <c r="E29" s="12" t="s">
        <v>17</v>
      </c>
      <c r="G29" s="157">
        <f>(R4*M4)+(R20*M20)</f>
        <v>0.72</v>
      </c>
      <c r="H29" s="158"/>
      <c r="I29" s="158"/>
      <c r="J29" s="158"/>
      <c r="M29" s="36"/>
      <c r="P29" s="78">
        <f>P4+P20</f>
        <v>2</v>
      </c>
      <c r="R29" s="81"/>
      <c r="S29" s="85">
        <f>SUM(S4:S28)</f>
        <v>0</v>
      </c>
    </row>
    <row r="30" spans="5:10" ht="13.5" thickBot="1">
      <c r="E30" s="3" t="s">
        <v>18</v>
      </c>
      <c r="G30" s="164">
        <f>IF(S29&lt;&gt;0,"",(IF(P29&lt;&gt;0,(O4*M4+O20*M20)/(M4*P4+M20*P20),0)))</f>
        <v>10.444444444444446</v>
      </c>
      <c r="H30" s="164"/>
      <c r="I30" s="165" t="s">
        <v>9</v>
      </c>
      <c r="J30" s="165"/>
    </row>
    <row r="31" spans="5:10" ht="13.5" thickBot="1">
      <c r="E31" s="3" t="s">
        <v>19</v>
      </c>
      <c r="G31" s="201">
        <v>11</v>
      </c>
      <c r="H31" s="202"/>
      <c r="I31" s="170" t="s">
        <v>8</v>
      </c>
      <c r="J31" s="171"/>
    </row>
    <row r="32" spans="5:11" ht="18.75" customHeight="1" thickBot="1">
      <c r="E32" s="3" t="s">
        <v>20</v>
      </c>
      <c r="G32" s="153">
        <f>IF(S29&lt;&gt;0,"",G31*Identification!B5)</f>
        <v>22</v>
      </c>
      <c r="H32" s="154"/>
      <c r="I32" s="167">
        <f>(20*Identification!B5)</f>
        <v>40</v>
      </c>
      <c r="J32" s="168"/>
      <c r="K32" s="103"/>
    </row>
    <row r="33" spans="3:10" ht="12.75">
      <c r="C33" s="169" t="s">
        <v>29</v>
      </c>
      <c r="D33" s="169"/>
      <c r="E33" s="169"/>
      <c r="F33" s="169"/>
      <c r="G33" s="169"/>
      <c r="H33" s="169"/>
      <c r="I33" s="169"/>
      <c r="J33" s="169"/>
    </row>
    <row r="34" spans="3:11" ht="13.5" thickBot="1">
      <c r="C34" s="207" t="s">
        <v>22</v>
      </c>
      <c r="D34" s="208"/>
      <c r="E34" s="208"/>
      <c r="F34" s="208"/>
      <c r="G34" s="208"/>
      <c r="H34" s="208"/>
      <c r="I34" s="208"/>
      <c r="J34" s="208"/>
      <c r="K34" s="104" t="s">
        <v>21</v>
      </c>
    </row>
    <row r="35" spans="3:10" ht="15" customHeight="1">
      <c r="C35" s="209" t="s">
        <v>10</v>
      </c>
      <c r="D35" s="210"/>
      <c r="E35" s="151">
        <f>(IF(S29&gt;0,"Attention erreur de saisie ! Voir ci-dessus",""))</f>
      </c>
      <c r="F35" s="151"/>
      <c r="G35" s="151"/>
      <c r="H35" s="151"/>
      <c r="I35" s="151"/>
      <c r="J35" s="152"/>
    </row>
    <row r="36" spans="3:11" ht="84.75" customHeight="1" thickBot="1">
      <c r="C36" s="198"/>
      <c r="D36" s="199"/>
      <c r="E36" s="199"/>
      <c r="F36" s="199"/>
      <c r="G36" s="199"/>
      <c r="H36" s="199"/>
      <c r="I36" s="199"/>
      <c r="J36" s="200"/>
      <c r="K36" s="105"/>
    </row>
    <row r="37" spans="3:11" ht="7.5" customHeight="1" thickBot="1">
      <c r="C37" s="15"/>
      <c r="D37" s="7"/>
      <c r="E37" s="7"/>
      <c r="F37" s="13"/>
      <c r="G37" s="13"/>
      <c r="H37" s="13"/>
      <c r="I37" s="13"/>
      <c r="J37" s="13"/>
      <c r="K37" s="105"/>
    </row>
    <row r="38" spans="3:11" ht="12.75" customHeight="1">
      <c r="C38" s="181" t="s">
        <v>27</v>
      </c>
      <c r="D38" s="182"/>
      <c r="E38" s="8" t="s">
        <v>14</v>
      </c>
      <c r="F38" s="18"/>
      <c r="G38" s="183" t="s">
        <v>15</v>
      </c>
      <c r="H38" s="184"/>
      <c r="I38" s="184"/>
      <c r="J38" s="185"/>
      <c r="K38" s="6"/>
    </row>
    <row r="39" spans="3:10" ht="30.75" customHeight="1" thickBot="1">
      <c r="C39" s="174"/>
      <c r="D39" s="175"/>
      <c r="E39" s="4"/>
      <c r="F39" s="19"/>
      <c r="G39" s="176">
        <v>44874</v>
      </c>
      <c r="H39" s="177"/>
      <c r="I39" s="177"/>
      <c r="J39" s="178"/>
    </row>
    <row r="40" spans="3:6" ht="30.75" customHeight="1">
      <c r="C40" s="174"/>
      <c r="D40" s="175"/>
      <c r="E40" s="4"/>
      <c r="F40" s="19"/>
    </row>
    <row r="41" spans="3:6" ht="30.75" customHeight="1">
      <c r="C41" s="186"/>
      <c r="D41" s="187"/>
      <c r="E41" s="4"/>
      <c r="F41" s="19"/>
    </row>
    <row r="42" spans="3:6" ht="30.75" customHeight="1">
      <c r="C42" s="174"/>
      <c r="D42" s="175"/>
      <c r="E42" s="4"/>
      <c r="F42" s="19"/>
    </row>
    <row r="43" spans="3:10" ht="30.75" customHeight="1" thickBot="1">
      <c r="C43" s="172"/>
      <c r="D43" s="173"/>
      <c r="E43" s="5"/>
      <c r="F43" s="19"/>
      <c r="G43" s="179">
        <f ca="1">TODAY()</f>
        <v>41430</v>
      </c>
      <c r="H43" s="180"/>
      <c r="I43" s="180"/>
      <c r="J43" s="180"/>
    </row>
    <row r="45" ht="13.5">
      <c r="D45" s="20"/>
    </row>
  </sheetData>
  <sheetProtection/>
  <mergeCells count="49">
    <mergeCell ref="C36:J36"/>
    <mergeCell ref="G31:H31"/>
    <mergeCell ref="D5:D6"/>
    <mergeCell ref="D7:D9"/>
    <mergeCell ref="D10:D11"/>
    <mergeCell ref="D12:D13"/>
    <mergeCell ref="D16:D17"/>
    <mergeCell ref="D18:D19"/>
    <mergeCell ref="C34:J34"/>
    <mergeCell ref="C35:D35"/>
    <mergeCell ref="C38:D38"/>
    <mergeCell ref="G38:J38"/>
    <mergeCell ref="C41:D41"/>
    <mergeCell ref="C20:J20"/>
    <mergeCell ref="D21:D23"/>
    <mergeCell ref="D14:D15"/>
    <mergeCell ref="D24:D27"/>
    <mergeCell ref="C21:C23"/>
    <mergeCell ref="C14:C15"/>
    <mergeCell ref="C24:C27"/>
    <mergeCell ref="C43:D43"/>
    <mergeCell ref="C39:D39"/>
    <mergeCell ref="G39:J39"/>
    <mergeCell ref="C40:D40"/>
    <mergeCell ref="C42:D42"/>
    <mergeCell ref="G43:J43"/>
    <mergeCell ref="C5:C6"/>
    <mergeCell ref="C7:C9"/>
    <mergeCell ref="C10:C11"/>
    <mergeCell ref="C12:C13"/>
    <mergeCell ref="I32:J32"/>
    <mergeCell ref="C33:J33"/>
    <mergeCell ref="I31:J31"/>
    <mergeCell ref="E35:J35"/>
    <mergeCell ref="G32:H32"/>
    <mergeCell ref="F2:J2"/>
    <mergeCell ref="C3:D3"/>
    <mergeCell ref="G29:J29"/>
    <mergeCell ref="C4:J4"/>
    <mergeCell ref="C16:C17"/>
    <mergeCell ref="C18:C19"/>
    <mergeCell ref="G30:H30"/>
    <mergeCell ref="I30:J30"/>
    <mergeCell ref="N2:N3"/>
    <mergeCell ref="O2:O3"/>
    <mergeCell ref="P2:P3"/>
    <mergeCell ref="Q2:Q3"/>
    <mergeCell ref="R2:R3"/>
    <mergeCell ref="S2:S3"/>
  </mergeCells>
  <printOptions horizontalCentered="1" verticalCentered="1"/>
  <pageMargins left="0.2755905511811024" right="0.1968503937007874" top="0.13" bottom="0.13" header="0.16" footer="0.15748031496062992"/>
  <pageSetup fitToHeight="1" fitToWidth="1" orientation="landscape" paperSize="9" scale="66"/>
  <headerFooter alignWithMargins="0">
    <oddFooter>&amp;RPage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PERRIN</dc:creator>
  <cp:keywords/>
  <dc:description/>
  <cp:lastModifiedBy>admin</cp:lastModifiedBy>
  <cp:lastPrinted>2011-11-18T08:54:59Z</cp:lastPrinted>
  <dcterms:created xsi:type="dcterms:W3CDTF">2011-09-24T16:55:29Z</dcterms:created>
  <dcterms:modified xsi:type="dcterms:W3CDTF">2013-06-05T07:18:50Z</dcterms:modified>
  <cp:category/>
  <cp:version/>
  <cp:contentType/>
  <cp:contentStatus/>
</cp:coreProperties>
</file>